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7185" tabRatio="422" activeTab="1"/>
  </bookViews>
  <sheets>
    <sheet name="BARRAMENTOS BLINDADOS" sheetId="1" r:id="rId1"/>
    <sheet name="CABOS" sheetId="2" r:id="rId2"/>
  </sheets>
  <definedNames>
    <definedName name="_xlnm_Print_Area" localSheetId="0">NA()</definedName>
    <definedName name="_xlnm_Print_Area_1" localSheetId="0">NA()</definedName>
    <definedName name="_xlnm_Print_Area_1_1" localSheetId="0">'BARRAMENTOS BLINDADOS'!$A$8:$L$27</definedName>
    <definedName name="_xlnm.Print_Area" localSheetId="1">'CABOS'!$A$1:$O$25</definedName>
  </definedNames>
  <calcPr fullCalcOnLoad="1"/>
</workbook>
</file>

<file path=xl/sharedStrings.xml><?xml version="1.0" encoding="utf-8"?>
<sst xmlns="http://schemas.openxmlformats.org/spreadsheetml/2006/main" count="166" uniqueCount="96">
  <si>
    <t>QUADRO DE QUEDA DE TENSÃO</t>
  </si>
  <si>
    <t>N</t>
  </si>
  <si>
    <t>Trecho</t>
  </si>
  <si>
    <t>De</t>
  </si>
  <si>
    <t>Para</t>
  </si>
  <si>
    <t>DISTÂNCIA</t>
  </si>
  <si>
    <t>TENSÃO FF</t>
  </si>
  <si>
    <t>CORRENTE DA PROTEÇÃO</t>
  </si>
  <si>
    <t>NUMERO DE CIRCUITOS</t>
  </si>
  <si>
    <t>CORRENTE POR CIRCUITO</t>
  </si>
  <si>
    <t>k (conforme condutor escolhido)</t>
  </si>
  <si>
    <t>Delta V(%)</t>
  </si>
  <si>
    <t>Delta V (%)</t>
  </si>
  <si>
    <t>(m)</t>
  </si>
  <si>
    <t>(V)</t>
  </si>
  <si>
    <t>(A)</t>
  </si>
  <si>
    <t>(und)</t>
  </si>
  <si>
    <t>V/100m.A</t>
  </si>
  <si>
    <t>acumulada</t>
  </si>
  <si>
    <t>DIMENSIONAMENTO DOS ALIMENTADORES EM BARRAMENTOS BLINDADOS</t>
  </si>
  <si>
    <t>CRITÉRIOS: CAPACIDADE DE CONDUÇÃO E QUEDA DE TENSÃO (EM % DA TENSÃO NOMINAL)</t>
  </si>
  <si>
    <t>CARGA ACUMULADA TRECHO A TRECHO</t>
  </si>
  <si>
    <t>Dist. (m)</t>
  </si>
  <si>
    <t>CARGA</t>
  </si>
  <si>
    <t>DEMANDA</t>
  </si>
  <si>
    <t>CORRENTE</t>
  </si>
  <si>
    <t>k</t>
  </si>
  <si>
    <t>(W)</t>
  </si>
  <si>
    <t>CONDUTORES DE COBRE</t>
  </si>
  <si>
    <t>CONDUTORES DE ALUMÍNIO</t>
  </si>
  <si>
    <t>PVC</t>
  </si>
  <si>
    <t>EPR/XLPE</t>
  </si>
  <si>
    <t>XLPE</t>
  </si>
  <si>
    <t>K</t>
  </si>
  <si>
    <t>Seção Nominal (mm²)</t>
  </si>
  <si>
    <t>( V/100m.A)</t>
  </si>
  <si>
    <t>ISOLAÇÃO</t>
  </si>
  <si>
    <t>PLANILHA DE FATOR K PARA  CONDUTORES</t>
  </si>
  <si>
    <t>3#10(10)mm2 COBRE ISOLAÇÃO PVC</t>
  </si>
  <si>
    <t>3#16(16)mm2 COBRE ISOLAÇÃO PVC</t>
  </si>
  <si>
    <t>3#25(25)mm2 COBRE ISOLAÇÃO PVC</t>
  </si>
  <si>
    <t>3#35(35)mm2 COBRE ISOLAÇÃO PVC</t>
  </si>
  <si>
    <t>3#50(50)mm2 COBRE ISOLAÇÃO PVC</t>
  </si>
  <si>
    <t>3#70(70)mm2 COBRE ISOLAÇÃO PVC</t>
  </si>
  <si>
    <t>3#95(95)mm2 COBRE ISOLAÇÃO PVC</t>
  </si>
  <si>
    <t>3#120(120)mm2 COBRE ISOLAÇÃO PVC</t>
  </si>
  <si>
    <t>3#150(150)mm2 COBRE ISOLAÇÃO PVC</t>
  </si>
  <si>
    <t>3#120(120)mm2 ALUMÍNIO ISOLAÇÃO XLPE</t>
  </si>
  <si>
    <t>3#150(150)mm2 COBRE ISOLAÇÃO EPR</t>
  </si>
  <si>
    <t>3#185(185)mm2 COBRE ISOLAÇÃO PVC</t>
  </si>
  <si>
    <t>3#185(185)mm2 COBRE ISOLAÇÃO EPR</t>
  </si>
  <si>
    <t>3#185(185)mm2 ALUMÍNIO ISOLAÇÃO XLPE</t>
  </si>
  <si>
    <t>3#240(240)mm2 COBRE ISOLAÇÃO PVC</t>
  </si>
  <si>
    <t>3#240(240)mm2 COBRE ISOLAÇÃO EPR</t>
  </si>
  <si>
    <t>3#120(120)mm2 COBRE ISOLAÇÃO EPR</t>
  </si>
  <si>
    <t>3#95(95)mm2 COBRE ISOLAÇÃO EPR</t>
  </si>
  <si>
    <t>3#70(70)mm2 COBRE ISOLAÇÃO EPR</t>
  </si>
  <si>
    <t>3#50(50)mm2 COBRE ISOLAÇÃO EPR</t>
  </si>
  <si>
    <t>3#35(35)mm2 COBRE ISOLAÇÃO EPR</t>
  </si>
  <si>
    <t>3#25(25)mm2 COBRE ISOLAÇÃO EPR</t>
  </si>
  <si>
    <t>3#16(16)mm2 EPR COBRE ISOLAÇÃO EPR</t>
  </si>
  <si>
    <t>3#10(10)mm2 EPR COBRE ISOLAÇÃO EPR</t>
  </si>
  <si>
    <t>ESPECIFICAÇÃO DOS CONDUTORES FASE E NEUTRO</t>
  </si>
  <si>
    <t>INDICE</t>
  </si>
  <si>
    <t>SECCIONADORA</t>
  </si>
  <si>
    <t>FATOR K</t>
  </si>
  <si>
    <t>TRANSFORMADOR</t>
  </si>
  <si>
    <t>CONDUTORES</t>
  </si>
  <si>
    <t>* preencher campos em AZUL, resultados nos campos em CINZA</t>
  </si>
  <si>
    <t xml:space="preserve">   -</t>
  </si>
  <si>
    <t>ESPECIFICAÇÃO DOS CONDUTORES</t>
  </si>
  <si>
    <t>FASE E NEUTRO</t>
  </si>
  <si>
    <t>-</t>
  </si>
  <si>
    <t>NOVO</t>
  </si>
  <si>
    <t>QUADRO DOS BARRAMENTOS</t>
  </si>
  <si>
    <t>BARRAMENTOS BLINDADOS</t>
  </si>
  <si>
    <t>V/100mxA</t>
  </si>
  <si>
    <t>CM1</t>
  </si>
  <si>
    <t>CM2</t>
  </si>
  <si>
    <t>QDG1</t>
  </si>
  <si>
    <t>QDG2</t>
  </si>
  <si>
    <t>QDG3</t>
  </si>
  <si>
    <t>*-Preencher os campos em AZUL;** - Para cálculo correto dos trechos, a coluna DE deve ser igual à coluna PARA anterior;  *** A planilha está preenchida para servir como um exemplo, os dados em azul devem ser apagados para o preenchimento da planilha com os dados do projeto.</t>
  </si>
  <si>
    <t>CORRENTE DO DISJUNTOR</t>
  </si>
  <si>
    <t>NUMERO DE CIRCUITOS COMPLETOS ABCN</t>
  </si>
  <si>
    <t>POTÊNCIA DEMANDADA</t>
  </si>
  <si>
    <t>CM3</t>
  </si>
  <si>
    <t>CM4</t>
  </si>
  <si>
    <t>CM5</t>
  </si>
  <si>
    <t xml:space="preserve"> </t>
  </si>
  <si>
    <t>*DEMANDA SUPERIOR A POTÊNCIA LIBERADA PELO DISJUNTOR</t>
  </si>
  <si>
    <t>* PREVER QUEDA DE TENSÃO ACUMULADA DE NO MÁXIMO 2%</t>
  </si>
  <si>
    <t>CM7</t>
  </si>
  <si>
    <t>(KW)</t>
  </si>
  <si>
    <t>QUADRO DE QUEDA DE TENSÃO ATÉ A MEDIÇÃO</t>
  </si>
  <si>
    <t>OBSERVAÇÕES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</si>
</sst>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_(* #,##0.00_);_(* \(#,##0.00\);_(* \-??_);_(@_)"/>
    <numFmt numFmtId="167" formatCode="0.00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81">
    <font>
      <sz val="10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16"/>
      <name val="Arial"/>
      <family val="2"/>
    </font>
    <font>
      <b/>
      <u val="single"/>
      <sz val="11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0"/>
      <name val="Arial"/>
      <family val="2"/>
    </font>
    <font>
      <sz val="10"/>
      <color indexed="9"/>
      <name val="Segoe UI"/>
      <family val="2"/>
    </font>
    <font>
      <b/>
      <i/>
      <sz val="12"/>
      <color indexed="10"/>
      <name val="Arial"/>
      <family val="2"/>
    </font>
    <font>
      <b/>
      <sz val="11"/>
      <color indexed="56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rgb="FFFF000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  <font>
      <b/>
      <sz val="11"/>
      <color rgb="FF002060"/>
      <name val="Arial"/>
      <family val="2"/>
    </font>
    <font>
      <b/>
      <u val="single"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7" fillId="21" borderId="5" applyNumberFormat="0" applyAlignment="0" applyProtection="0"/>
    <xf numFmtId="41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66" fontId="0" fillId="0" borderId="0">
      <alignment/>
      <protection/>
    </xf>
  </cellStyleXfs>
  <cellXfs count="233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3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1" xfId="0" applyNumberFormat="1" applyFont="1" applyFill="1" applyBorder="1" applyAlignment="1" applyProtection="1">
      <alignment horizontal="center" vertical="center"/>
      <protection/>
    </xf>
    <xf numFmtId="3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3" xfId="0" applyFont="1" applyFill="1" applyBorder="1" applyAlignment="1" applyProtection="1">
      <alignment/>
      <protection hidden="1"/>
    </xf>
    <xf numFmtId="0" fontId="16" fillId="33" borderId="0" xfId="0" applyFont="1" applyFill="1" applyAlignment="1" applyProtection="1">
      <alignment/>
      <protection hidden="1"/>
    </xf>
    <xf numFmtId="0" fontId="16" fillId="33" borderId="14" xfId="0" applyFont="1" applyFill="1" applyBorder="1" applyAlignment="1" applyProtection="1">
      <alignment/>
      <protection hidden="1"/>
    </xf>
    <xf numFmtId="3" fontId="16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16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16" fillId="36" borderId="17" xfId="62" applyNumberFormat="1" applyFont="1" applyFill="1" applyBorder="1" applyAlignment="1" applyProtection="1">
      <alignment horizontal="center" vertical="center" wrapText="1"/>
      <protection locked="0"/>
    </xf>
    <xf numFmtId="3" fontId="16" fillId="36" borderId="17" xfId="0" applyNumberFormat="1" applyFont="1" applyFill="1" applyBorder="1" applyAlignment="1" applyProtection="1">
      <alignment horizontal="center" vertical="center" wrapText="1"/>
      <protection locked="0"/>
    </xf>
    <xf numFmtId="3" fontId="16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35" borderId="19" xfId="0" applyNumberFormat="1" applyFont="1" applyFill="1" applyBorder="1" applyAlignment="1" applyProtection="1">
      <alignment horizontal="center" vertical="center"/>
      <protection/>
    </xf>
    <xf numFmtId="4" fontId="3" fillId="35" borderId="20" xfId="0" applyNumberFormat="1" applyFont="1" applyFill="1" applyBorder="1" applyAlignment="1" applyProtection="1">
      <alignment horizontal="center" vertical="center"/>
      <protection/>
    </xf>
    <xf numFmtId="3" fontId="3" fillId="35" borderId="19" xfId="0" applyNumberFormat="1" applyFont="1" applyFill="1" applyBorder="1" applyAlignment="1" applyProtection="1">
      <alignment horizontal="center" vertical="center"/>
      <protection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1" fontId="3" fillId="35" borderId="19" xfId="0" applyNumberFormat="1" applyFont="1" applyFill="1" applyBorder="1" applyAlignment="1" applyProtection="1">
      <alignment horizontal="center" vertical="center"/>
      <protection/>
    </xf>
    <xf numFmtId="1" fontId="3" fillId="35" borderId="20" xfId="0" applyNumberFormat="1" applyFont="1" applyFill="1" applyBorder="1" applyAlignment="1" applyProtection="1">
      <alignment horizontal="center" vertical="center"/>
      <protection/>
    </xf>
    <xf numFmtId="1" fontId="3" fillId="35" borderId="21" xfId="0" applyNumberFormat="1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left" vertical="center"/>
      <protection/>
    </xf>
    <xf numFmtId="1" fontId="3" fillId="35" borderId="23" xfId="0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left" vertical="center"/>
      <protection/>
    </xf>
    <xf numFmtId="164" fontId="3" fillId="35" borderId="19" xfId="0" applyNumberFormat="1" applyFont="1" applyFill="1" applyBorder="1" applyAlignment="1" applyProtection="1">
      <alignment horizontal="center"/>
      <protection/>
    </xf>
    <xf numFmtId="164" fontId="3" fillId="35" borderId="20" xfId="0" applyNumberFormat="1" applyFont="1" applyFill="1" applyBorder="1" applyAlignment="1" applyProtection="1">
      <alignment horizontal="center"/>
      <protection/>
    </xf>
    <xf numFmtId="165" fontId="16" fillId="36" borderId="25" xfId="0" applyNumberFormat="1" applyFont="1" applyFill="1" applyBorder="1" applyAlignment="1" applyProtection="1">
      <alignment horizontal="left" vertical="center" wrapText="1"/>
      <protection locked="0"/>
    </xf>
    <xf numFmtId="165" fontId="16" fillId="36" borderId="22" xfId="0" applyNumberFormat="1" applyFont="1" applyFill="1" applyBorder="1" applyAlignment="1" applyProtection="1">
      <alignment horizontal="left" vertical="center" wrapText="1"/>
      <protection locked="0"/>
    </xf>
    <xf numFmtId="165" fontId="16" fillId="36" borderId="26" xfId="0" applyNumberFormat="1" applyFont="1" applyFill="1" applyBorder="1" applyAlignment="1" applyProtection="1">
      <alignment horizontal="left" vertical="center" wrapText="1"/>
      <protection locked="0"/>
    </xf>
    <xf numFmtId="165" fontId="16" fillId="36" borderId="24" xfId="0" applyNumberFormat="1" applyFont="1" applyFill="1" applyBorder="1" applyAlignment="1" applyProtection="1">
      <alignment horizontal="left" vertical="center" wrapText="1"/>
      <protection locked="0"/>
    </xf>
    <xf numFmtId="49" fontId="18" fillId="35" borderId="0" xfId="0" applyNumberFormat="1" applyFont="1" applyFill="1" applyBorder="1" applyAlignment="1" applyProtection="1">
      <alignment horizontal="center" vertical="center"/>
      <protection/>
    </xf>
    <xf numFmtId="49" fontId="20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27" xfId="0" applyFont="1" applyFill="1" applyBorder="1" applyAlignment="1" applyProtection="1">
      <alignment/>
      <protection hidden="1"/>
    </xf>
    <xf numFmtId="0" fontId="22" fillId="33" borderId="27" xfId="0" applyFont="1" applyFill="1" applyBorder="1" applyAlignment="1" applyProtection="1">
      <alignment/>
      <protection hidden="1"/>
    </xf>
    <xf numFmtId="49" fontId="23" fillId="35" borderId="0" xfId="0" applyNumberFormat="1" applyFont="1" applyFill="1" applyBorder="1" applyAlignment="1" applyProtection="1">
      <alignment horizontal="center" vertical="center"/>
      <protection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164" fontId="25" fillId="35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 hidden="1"/>
    </xf>
    <xf numFmtId="3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65" fontId="12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37" borderId="21" xfId="0" applyFill="1" applyBorder="1" applyAlignment="1" applyProtection="1">
      <alignment horizontal="center" wrapText="1"/>
      <protection/>
    </xf>
    <xf numFmtId="0" fontId="0" fillId="38" borderId="22" xfId="0" applyFont="1" applyFill="1" applyBorder="1" applyAlignment="1" applyProtection="1">
      <alignment horizontal="center" wrapText="1"/>
      <protection/>
    </xf>
    <xf numFmtId="3" fontId="5" fillId="33" borderId="28" xfId="0" applyNumberFormat="1" applyFont="1" applyFill="1" applyBorder="1" applyAlignment="1" applyProtection="1">
      <alignment horizontal="center" vertical="center" wrapText="1"/>
      <protection/>
    </xf>
    <xf numFmtId="3" fontId="13" fillId="39" borderId="18" xfId="0" applyNumberFormat="1" applyFont="1" applyFill="1" applyBorder="1" applyAlignment="1" applyProtection="1">
      <alignment horizontal="center" vertical="center" wrapText="1"/>
      <protection/>
    </xf>
    <xf numFmtId="165" fontId="13" fillId="39" borderId="29" xfId="0" applyNumberFormat="1" applyFont="1" applyFill="1" applyBorder="1" applyAlignment="1" applyProtection="1">
      <alignment horizontal="center" vertical="center" wrapText="1"/>
      <protection/>
    </xf>
    <xf numFmtId="164" fontId="13" fillId="39" borderId="30" xfId="0" applyNumberFormat="1" applyFont="1" applyFill="1" applyBorder="1" applyAlignment="1" applyProtection="1">
      <alignment horizontal="center" vertical="center" wrapText="1"/>
      <protection/>
    </xf>
    <xf numFmtId="164" fontId="22" fillId="40" borderId="0" xfId="0" applyNumberFormat="1" applyFont="1" applyFill="1" applyBorder="1" applyAlignment="1" applyProtection="1">
      <alignment horizontal="center" vertical="center" wrapText="1"/>
      <protection/>
    </xf>
    <xf numFmtId="2" fontId="8" fillId="33" borderId="31" xfId="0" applyNumberFormat="1" applyFont="1" applyFill="1" applyBorder="1" applyAlignment="1" applyProtection="1">
      <alignment horizontal="center" vertical="center" wrapText="1"/>
      <protection/>
    </xf>
    <xf numFmtId="2" fontId="9" fillId="40" borderId="32" xfId="0" applyNumberFormat="1" applyFont="1" applyFill="1" applyBorder="1" applyAlignment="1" applyProtection="1">
      <alignment horizontal="center" vertical="center" wrapText="1"/>
      <protection/>
    </xf>
    <xf numFmtId="2" fontId="9" fillId="41" borderId="32" xfId="0" applyNumberFormat="1" applyFont="1" applyFill="1" applyBorder="1" applyAlignment="1" applyProtection="1">
      <alignment horizontal="center" vertical="center" wrapText="1"/>
      <protection/>
    </xf>
    <xf numFmtId="2" fontId="9" fillId="38" borderId="33" xfId="0" applyNumberFormat="1" applyFont="1" applyFill="1" applyBorder="1" applyAlignment="1" applyProtection="1">
      <alignment horizontal="center" vertical="center" wrapText="1"/>
      <protection/>
    </xf>
    <xf numFmtId="3" fontId="13" fillId="39" borderId="15" xfId="0" applyNumberFormat="1" applyFont="1" applyFill="1" applyBorder="1" applyAlignment="1" applyProtection="1">
      <alignment horizontal="center" vertical="center" wrapText="1"/>
      <protection/>
    </xf>
    <xf numFmtId="165" fontId="13" fillId="39" borderId="34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/>
      <protection/>
    </xf>
    <xf numFmtId="1" fontId="0" fillId="33" borderId="31" xfId="0" applyNumberFormat="1" applyFont="1" applyFill="1" applyBorder="1" applyAlignment="1" applyProtection="1">
      <alignment horizontal="center" vertical="center" wrapText="1"/>
      <protection/>
    </xf>
    <xf numFmtId="167" fontId="9" fillId="40" borderId="32" xfId="0" applyNumberFormat="1" applyFont="1" applyFill="1" applyBorder="1" applyAlignment="1" applyProtection="1">
      <alignment horizontal="center" vertical="center" wrapText="1"/>
      <protection/>
    </xf>
    <xf numFmtId="167" fontId="9" fillId="41" borderId="32" xfId="0" applyNumberFormat="1" applyFont="1" applyFill="1" applyBorder="1" applyAlignment="1" applyProtection="1">
      <alignment horizontal="center" vertical="center" wrapText="1"/>
      <protection/>
    </xf>
    <xf numFmtId="167" fontId="9" fillId="38" borderId="33" xfId="0" applyNumberFormat="1" applyFont="1" applyFill="1" applyBorder="1" applyAlignment="1" applyProtection="1">
      <alignment horizontal="center" vertical="center" wrapText="1"/>
      <protection/>
    </xf>
    <xf numFmtId="3" fontId="0" fillId="33" borderId="28" xfId="0" applyNumberFormat="1" applyFont="1" applyFill="1" applyBorder="1" applyAlignment="1" applyProtection="1">
      <alignment horizontal="center" vertical="center" wrapText="1"/>
      <protection/>
    </xf>
    <xf numFmtId="3" fontId="16" fillId="36" borderId="35" xfId="0" applyNumberFormat="1" applyFont="1" applyFill="1" applyBorder="1" applyAlignment="1" applyProtection="1">
      <alignment horizontal="center" vertical="center" wrapText="1"/>
      <protection/>
    </xf>
    <xf numFmtId="165" fontId="17" fillId="42" borderId="29" xfId="0" applyNumberFormat="1" applyFont="1" applyFill="1" applyBorder="1" applyAlignment="1" applyProtection="1">
      <alignment horizontal="center" vertical="center" wrapText="1"/>
      <protection/>
    </xf>
    <xf numFmtId="164" fontId="17" fillId="42" borderId="36" xfId="0" applyNumberFormat="1" applyFont="1" applyFill="1" applyBorder="1" applyAlignment="1" applyProtection="1">
      <alignment horizontal="center" vertical="center" wrapText="1"/>
      <protection/>
    </xf>
    <xf numFmtId="164" fontId="19" fillId="33" borderId="0" xfId="0" applyNumberFormat="1" applyFont="1" applyFill="1" applyBorder="1" applyAlignment="1" applyProtection="1">
      <alignment horizontal="center" vertical="center" wrapText="1"/>
      <protection/>
    </xf>
    <xf numFmtId="165" fontId="17" fillId="42" borderId="34" xfId="0" applyNumberFormat="1" applyFont="1" applyFill="1" applyBorder="1" applyAlignment="1" applyProtection="1">
      <alignment horizontal="center" vertical="center" wrapText="1"/>
      <protection/>
    </xf>
    <xf numFmtId="164" fontId="17" fillId="42" borderId="30" xfId="0" applyNumberFormat="1" applyFont="1" applyFill="1" applyBorder="1" applyAlignment="1" applyProtection="1">
      <alignment horizontal="center" vertical="center" wrapText="1"/>
      <protection/>
    </xf>
    <xf numFmtId="1" fontId="0" fillId="33" borderId="37" xfId="0" applyNumberFormat="1" applyFont="1" applyFill="1" applyBorder="1" applyAlignment="1" applyProtection="1">
      <alignment horizontal="center" vertical="center" wrapText="1"/>
      <protection/>
    </xf>
    <xf numFmtId="167" fontId="9" fillId="40" borderId="38" xfId="0" applyNumberFormat="1" applyFont="1" applyFill="1" applyBorder="1" applyAlignment="1" applyProtection="1">
      <alignment horizontal="center" vertical="center" wrapText="1"/>
      <protection/>
    </xf>
    <xf numFmtId="167" fontId="9" fillId="41" borderId="38" xfId="0" applyNumberFormat="1" applyFont="1" applyFill="1" applyBorder="1" applyAlignment="1" applyProtection="1">
      <alignment horizontal="center" vertical="center" wrapText="1"/>
      <protection/>
    </xf>
    <xf numFmtId="167" fontId="9" fillId="38" borderId="39" xfId="0" applyNumberFormat="1" applyFont="1" applyFill="1" applyBorder="1" applyAlignment="1" applyProtection="1">
      <alignment horizontal="center" vertical="center" wrapText="1"/>
      <protection/>
    </xf>
    <xf numFmtId="3" fontId="16" fillId="36" borderId="21" xfId="0" applyNumberFormat="1" applyFont="1" applyFill="1" applyBorder="1" applyAlignment="1" applyProtection="1">
      <alignment horizontal="center" vertical="center" wrapText="1"/>
      <protection/>
    </xf>
    <xf numFmtId="3" fontId="16" fillId="36" borderId="40" xfId="0" applyNumberFormat="1" applyFont="1" applyFill="1" applyBorder="1" applyAlignment="1" applyProtection="1">
      <alignment horizontal="center" vertical="center" wrapText="1"/>
      <protection/>
    </xf>
    <xf numFmtId="3" fontId="0" fillId="33" borderId="41" xfId="0" applyNumberFormat="1" applyFont="1" applyFill="1" applyBorder="1" applyAlignment="1" applyProtection="1">
      <alignment horizontal="center" vertical="center" wrapText="1"/>
      <protection/>
    </xf>
    <xf numFmtId="3" fontId="16" fillId="36" borderId="23" xfId="0" applyNumberFormat="1" applyFont="1" applyFill="1" applyBorder="1" applyAlignment="1" applyProtection="1">
      <alignment horizontal="center" vertical="center" wrapText="1"/>
      <protection/>
    </xf>
    <xf numFmtId="165" fontId="17" fillId="42" borderId="42" xfId="0" applyNumberFormat="1" applyFont="1" applyFill="1" applyBorder="1" applyAlignment="1" applyProtection="1">
      <alignment horizontal="center" vertical="center" wrapText="1"/>
      <protection/>
    </xf>
    <xf numFmtId="164" fontId="17" fillId="42" borderId="43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/>
      <protection/>
    </xf>
    <xf numFmtId="0" fontId="19" fillId="33" borderId="27" xfId="0" applyFont="1" applyFill="1" applyBorder="1" applyAlignment="1" applyProtection="1">
      <alignment/>
      <protection hidden="1"/>
    </xf>
    <xf numFmtId="49" fontId="15" fillId="35" borderId="44" xfId="0" applyNumberFormat="1" applyFont="1" applyFill="1" applyBorder="1" applyAlignment="1" applyProtection="1">
      <alignment horizontal="center" vertical="center"/>
      <protection locked="0"/>
    </xf>
    <xf numFmtId="49" fontId="14" fillId="35" borderId="45" xfId="0" applyNumberFormat="1" applyFont="1" applyFill="1" applyBorder="1" applyAlignment="1" applyProtection="1">
      <alignment horizontal="center" vertical="center"/>
      <protection/>
    </xf>
    <xf numFmtId="49" fontId="14" fillId="35" borderId="35" xfId="0" applyNumberFormat="1" applyFont="1" applyFill="1" applyBorder="1" applyAlignment="1" applyProtection="1">
      <alignment horizontal="center" vertical="center"/>
      <protection/>
    </xf>
    <xf numFmtId="165" fontId="12" fillId="40" borderId="25" xfId="0" applyNumberFormat="1" applyFont="1" applyFill="1" applyBorder="1" applyAlignment="1" applyProtection="1">
      <alignment horizontal="center" vertical="center" wrapText="1"/>
      <protection/>
    </xf>
    <xf numFmtId="49" fontId="14" fillId="35" borderId="46" xfId="0" applyNumberFormat="1" applyFont="1" applyFill="1" applyBorder="1" applyAlignment="1" applyProtection="1">
      <alignment horizontal="center" vertical="center"/>
      <protection/>
    </xf>
    <xf numFmtId="49" fontId="14" fillId="35" borderId="47" xfId="0" applyNumberFormat="1" applyFont="1" applyFill="1" applyBorder="1" applyAlignment="1" applyProtection="1">
      <alignment horizontal="center" vertical="center"/>
      <protection/>
    </xf>
    <xf numFmtId="4" fontId="3" fillId="33" borderId="48" xfId="0" applyNumberFormat="1" applyFont="1" applyFill="1" applyBorder="1" applyAlignment="1" applyProtection="1">
      <alignment horizontal="center" vertical="top"/>
      <protection/>
    </xf>
    <xf numFmtId="0" fontId="3" fillId="33" borderId="19" xfId="0" applyFont="1" applyFill="1" applyBorder="1" applyAlignment="1" applyProtection="1">
      <alignment horizontal="center" vertical="top"/>
      <protection/>
    </xf>
    <xf numFmtId="3" fontId="3" fillId="33" borderId="19" xfId="0" applyNumberFormat="1" applyFont="1" applyFill="1" applyBorder="1" applyAlignment="1" applyProtection="1">
      <alignment horizontal="center" vertical="top" wrapText="1"/>
      <protection/>
    </xf>
    <xf numFmtId="3" fontId="3" fillId="33" borderId="49" xfId="0" applyNumberFormat="1" applyFont="1" applyFill="1" applyBorder="1" applyAlignment="1" applyProtection="1">
      <alignment horizontal="center" vertical="top" wrapText="1"/>
      <protection/>
    </xf>
    <xf numFmtId="1" fontId="3" fillId="33" borderId="19" xfId="0" applyNumberFormat="1" applyFont="1" applyFill="1" applyBorder="1" applyAlignment="1" applyProtection="1">
      <alignment horizontal="center" vertical="top" wrapText="1"/>
      <protection/>
    </xf>
    <xf numFmtId="1" fontId="3" fillId="33" borderId="50" xfId="0" applyNumberFormat="1" applyFont="1" applyFill="1" applyBorder="1" applyAlignment="1" applyProtection="1">
      <alignment horizontal="right" vertical="top" wrapText="1"/>
      <protection/>
    </xf>
    <xf numFmtId="0" fontId="3" fillId="33" borderId="51" xfId="0" applyFont="1" applyFill="1" applyBorder="1" applyAlignment="1" applyProtection="1">
      <alignment horizontal="left" vertical="top" wrapText="1"/>
      <protection/>
    </xf>
    <xf numFmtId="164" fontId="3" fillId="33" borderId="52" xfId="0" applyNumberFormat="1" applyFont="1" applyFill="1" applyBorder="1" applyAlignment="1" applyProtection="1">
      <alignment horizontal="center" vertical="top"/>
      <protection/>
    </xf>
    <xf numFmtId="164" fontId="25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2" fontId="7" fillId="33" borderId="40" xfId="0" applyNumberFormat="1" applyFont="1" applyFill="1" applyBorder="1" applyAlignment="1" applyProtection="1">
      <alignment horizontal="center" vertical="center" wrapText="1"/>
      <protection/>
    </xf>
    <xf numFmtId="2" fontId="27" fillId="40" borderId="0" xfId="0" applyNumberFormat="1" applyFont="1" applyFill="1" applyBorder="1" applyAlignment="1" applyProtection="1">
      <alignment horizontal="center" vertical="center" wrapText="1"/>
      <protection/>
    </xf>
    <xf numFmtId="2" fontId="7" fillId="41" borderId="0" xfId="0" applyNumberFormat="1" applyFont="1" applyFill="1" applyBorder="1" applyAlignment="1" applyProtection="1">
      <alignment horizontal="center" vertical="center" wrapText="1"/>
      <protection/>
    </xf>
    <xf numFmtId="2" fontId="7" fillId="38" borderId="26" xfId="0" applyNumberFormat="1" applyFont="1" applyFill="1" applyBorder="1" applyAlignment="1" applyProtection="1">
      <alignment horizontal="center" vertical="center" wrapText="1"/>
      <protection/>
    </xf>
    <xf numFmtId="4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54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55" xfId="0" applyNumberFormat="1" applyFont="1" applyFill="1" applyBorder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horizontal="left" vertical="center"/>
      <protection/>
    </xf>
    <xf numFmtId="164" fontId="3" fillId="33" borderId="57" xfId="0" applyNumberFormat="1" applyFont="1" applyFill="1" applyBorder="1" applyAlignment="1" applyProtection="1">
      <alignment horizontal="center"/>
      <protection/>
    </xf>
    <xf numFmtId="164" fontId="25" fillId="33" borderId="0" xfId="0" applyNumberFormat="1" applyFont="1" applyFill="1" applyBorder="1" applyAlignment="1" applyProtection="1">
      <alignment horizontal="center"/>
      <protection/>
    </xf>
    <xf numFmtId="0" fontId="25" fillId="33" borderId="27" xfId="0" applyFont="1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/>
    </xf>
    <xf numFmtId="4" fontId="3" fillId="33" borderId="58" xfId="0" applyNumberFormat="1" applyFont="1" applyFill="1" applyBorder="1" applyAlignment="1" applyProtection="1">
      <alignment horizontal="center" vertical="top"/>
      <protection/>
    </xf>
    <xf numFmtId="0" fontId="3" fillId="33" borderId="58" xfId="0" applyFont="1" applyFill="1" applyBorder="1" applyAlignment="1" applyProtection="1">
      <alignment horizontal="center" vertical="top"/>
      <protection/>
    </xf>
    <xf numFmtId="3" fontId="3" fillId="33" borderId="58" xfId="0" applyNumberFormat="1" applyFont="1" applyFill="1" applyBorder="1" applyAlignment="1" applyProtection="1">
      <alignment horizontal="center" vertical="top" wrapText="1"/>
      <protection/>
    </xf>
    <xf numFmtId="1" fontId="3" fillId="33" borderId="58" xfId="0" applyNumberFormat="1" applyFont="1" applyFill="1" applyBorder="1" applyAlignment="1" applyProtection="1">
      <alignment horizontal="center" vertical="top" wrapText="1"/>
      <protection/>
    </xf>
    <xf numFmtId="4" fontId="3" fillId="33" borderId="59" xfId="0" applyNumberFormat="1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3" fontId="3" fillId="33" borderId="59" xfId="0" applyNumberFormat="1" applyFont="1" applyFill="1" applyBorder="1" applyAlignment="1" applyProtection="1">
      <alignment horizontal="center" vertical="center"/>
      <protection/>
    </xf>
    <xf numFmtId="1" fontId="3" fillId="33" borderId="59" xfId="0" applyNumberFormat="1" applyFont="1" applyFill="1" applyBorder="1" applyAlignment="1" applyProtection="1">
      <alignment horizontal="center" vertical="center"/>
      <protection/>
    </xf>
    <xf numFmtId="1" fontId="3" fillId="33" borderId="59" xfId="0" applyNumberFormat="1" applyFont="1" applyFill="1" applyBorder="1" applyAlignment="1" applyProtection="1">
      <alignment horizontal="right" vertical="center"/>
      <protection/>
    </xf>
    <xf numFmtId="0" fontId="3" fillId="33" borderId="59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/>
    </xf>
    <xf numFmtId="0" fontId="16" fillId="33" borderId="13" xfId="0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28" fillId="33" borderId="60" xfId="0" applyFont="1" applyFill="1" applyBorder="1" applyAlignment="1" applyProtection="1">
      <alignment vertical="top"/>
      <protection/>
    </xf>
    <xf numFmtId="0" fontId="28" fillId="33" borderId="0" xfId="0" applyFont="1" applyFill="1" applyAlignment="1" applyProtection="1">
      <alignment vertical="top"/>
      <protection/>
    </xf>
    <xf numFmtId="0" fontId="28" fillId="33" borderId="60" xfId="0" applyFont="1" applyFill="1" applyBorder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12" fillId="33" borderId="6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16" fillId="33" borderId="60" xfId="0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6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3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vertical="top"/>
      <protection hidden="1"/>
    </xf>
    <xf numFmtId="0" fontId="30" fillId="33" borderId="0" xfId="0" applyFont="1" applyFill="1" applyBorder="1" applyAlignment="1" applyProtection="1">
      <alignment horizontal="center" vertical="top"/>
      <protection hidden="1"/>
    </xf>
    <xf numFmtId="2" fontId="30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2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0" xfId="0" applyNumberFormat="1" applyFont="1" applyFill="1" applyBorder="1" applyAlignment="1" applyProtection="1">
      <alignment/>
      <protection hidden="1"/>
    </xf>
    <xf numFmtId="0" fontId="26" fillId="33" borderId="27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horizontal="center" vertical="top"/>
      <protection hidden="1"/>
    </xf>
    <xf numFmtId="2" fontId="30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2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0" xfId="0" applyFont="1" applyFill="1" applyBorder="1" applyAlignment="1" applyProtection="1">
      <alignment/>
      <protection hidden="1"/>
    </xf>
    <xf numFmtId="0" fontId="19" fillId="33" borderId="0" xfId="0" applyNumberFormat="1" applyFont="1" applyFill="1" applyBorder="1" applyAlignment="1" applyProtection="1">
      <alignment/>
      <protection hidden="1"/>
    </xf>
    <xf numFmtId="0" fontId="75" fillId="33" borderId="0" xfId="0" applyFont="1" applyFill="1" applyAlignment="1" applyProtection="1">
      <alignment/>
      <protection/>
    </xf>
    <xf numFmtId="0" fontId="3" fillId="33" borderId="58" xfId="0" applyFont="1" applyFill="1" applyBorder="1" applyAlignment="1" applyProtection="1">
      <alignment horizontal="center" vertical="top" wrapText="1"/>
      <protection/>
    </xf>
    <xf numFmtId="49" fontId="16" fillId="33" borderId="14" xfId="0" applyNumberFormat="1" applyFont="1" applyFill="1" applyBorder="1" applyAlignment="1" applyProtection="1">
      <alignment/>
      <protection hidden="1"/>
    </xf>
    <xf numFmtId="0" fontId="76" fillId="43" borderId="0" xfId="0" applyFont="1" applyFill="1" applyAlignment="1">
      <alignment vertical="center" wrapText="1"/>
    </xf>
    <xf numFmtId="2" fontId="77" fillId="33" borderId="0" xfId="0" applyNumberFormat="1" applyFont="1" applyFill="1" applyAlignment="1" applyProtection="1">
      <alignment/>
      <protection/>
    </xf>
    <xf numFmtId="0" fontId="77" fillId="33" borderId="0" xfId="0" applyFont="1" applyFill="1" applyAlignment="1" applyProtection="1">
      <alignment/>
      <protection/>
    </xf>
    <xf numFmtId="49" fontId="77" fillId="33" borderId="0" xfId="0" applyNumberFormat="1" applyFont="1" applyFill="1" applyAlignment="1" applyProtection="1">
      <alignment/>
      <protection/>
    </xf>
    <xf numFmtId="0" fontId="31" fillId="33" borderId="0" xfId="0" applyFont="1" applyFill="1" applyAlignment="1" applyProtection="1">
      <alignment horizontal="center"/>
      <protection/>
    </xf>
    <xf numFmtId="0" fontId="31" fillId="33" borderId="0" xfId="0" applyFont="1" applyFill="1" applyAlignment="1" applyProtection="1">
      <alignment horizontal="center" wrapText="1"/>
      <protection/>
    </xf>
    <xf numFmtId="3" fontId="78" fillId="44" borderId="10" xfId="0" applyNumberFormat="1" applyFont="1" applyFill="1" applyBorder="1" applyAlignment="1" applyProtection="1">
      <alignment horizontal="center" vertical="center" wrapText="1"/>
      <protection locked="0"/>
    </xf>
    <xf numFmtId="4" fontId="78" fillId="44" borderId="10" xfId="0" applyNumberFormat="1" applyFont="1" applyFill="1" applyBorder="1" applyAlignment="1" applyProtection="1">
      <alignment horizontal="center" vertical="center" wrapText="1"/>
      <protection locked="0"/>
    </xf>
    <xf numFmtId="3" fontId="33" fillId="45" borderId="10" xfId="0" applyNumberFormat="1" applyFont="1" applyFill="1" applyBorder="1" applyAlignment="1" applyProtection="1">
      <alignment horizontal="center" vertical="center" wrapText="1"/>
      <protection hidden="1"/>
    </xf>
    <xf numFmtId="0" fontId="33" fillId="46" borderId="10" xfId="0" applyNumberFormat="1" applyFont="1" applyFill="1" applyBorder="1" applyAlignment="1" applyProtection="1">
      <alignment horizontal="center" vertical="center" wrapText="1"/>
      <protection hidden="1"/>
    </xf>
    <xf numFmtId="165" fontId="33" fillId="45" borderId="10" xfId="0" applyNumberFormat="1" applyFont="1" applyFill="1" applyBorder="1" applyAlignment="1" applyProtection="1">
      <alignment horizontal="center" vertical="center" wrapText="1"/>
      <protection/>
    </xf>
    <xf numFmtId="1" fontId="3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60" xfId="0" applyFont="1" applyFill="1" applyBorder="1" applyAlignment="1" applyProtection="1">
      <alignment/>
      <protection hidden="1"/>
    </xf>
    <xf numFmtId="0" fontId="25" fillId="33" borderId="61" xfId="0" applyFont="1" applyFill="1" applyBorder="1" applyAlignment="1" applyProtection="1">
      <alignment vertical="top"/>
      <protection hidden="1"/>
    </xf>
    <xf numFmtId="0" fontId="25" fillId="33" borderId="61" xfId="0" applyFont="1" applyFill="1" applyBorder="1" applyAlignment="1" applyProtection="1">
      <alignment/>
      <protection hidden="1"/>
    </xf>
    <xf numFmtId="3" fontId="5" fillId="33" borderId="62" xfId="0" applyNumberFormat="1" applyFont="1" applyFill="1" applyBorder="1" applyAlignment="1" applyProtection="1">
      <alignment horizontal="center" vertical="center" wrapText="1"/>
      <protection/>
    </xf>
    <xf numFmtId="3" fontId="5" fillId="33" borderId="63" xfId="0" applyNumberFormat="1" applyFont="1" applyFill="1" applyBorder="1" applyAlignment="1" applyProtection="1">
      <alignment horizontal="center" vertical="center" wrapText="1"/>
      <protection/>
    </xf>
    <xf numFmtId="3" fontId="78" fillId="44" borderId="64" xfId="0" applyNumberFormat="1" applyFont="1" applyFill="1" applyBorder="1" applyAlignment="1" applyProtection="1">
      <alignment horizontal="center" vertical="center" wrapText="1"/>
      <protection locked="0"/>
    </xf>
    <xf numFmtId="4" fontId="78" fillId="44" borderId="64" xfId="0" applyNumberFormat="1" applyFont="1" applyFill="1" applyBorder="1" applyAlignment="1" applyProtection="1">
      <alignment horizontal="center" vertical="center" wrapText="1"/>
      <protection locked="0"/>
    </xf>
    <xf numFmtId="3" fontId="33" fillId="45" borderId="64" xfId="0" applyNumberFormat="1" applyFont="1" applyFill="1" applyBorder="1" applyAlignment="1" applyProtection="1">
      <alignment horizontal="center" vertical="center" wrapText="1"/>
      <protection hidden="1"/>
    </xf>
    <xf numFmtId="1" fontId="32" fillId="44" borderId="6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64" xfId="0" applyNumberFormat="1" applyFont="1" applyFill="1" applyBorder="1" applyAlignment="1" applyProtection="1">
      <alignment horizontal="right" vertical="center" wrapText="1"/>
      <protection hidden="1" locked="0"/>
    </xf>
    <xf numFmtId="0" fontId="33" fillId="46" borderId="64" xfId="0" applyNumberFormat="1" applyFont="1" applyFill="1" applyBorder="1" applyAlignment="1" applyProtection="1">
      <alignment horizontal="center" vertical="center" wrapText="1"/>
      <protection hidden="1"/>
    </xf>
    <xf numFmtId="165" fontId="33" fillId="45" borderId="64" xfId="0" applyNumberFormat="1" applyFont="1" applyFill="1" applyBorder="1" applyAlignment="1" applyProtection="1">
      <alignment horizontal="center" vertical="center" wrapText="1"/>
      <protection/>
    </xf>
    <xf numFmtId="164" fontId="3" fillId="33" borderId="48" xfId="0" applyNumberFormat="1" applyFont="1" applyFill="1" applyBorder="1" applyAlignment="1" applyProtection="1">
      <alignment horizontal="center" vertical="top"/>
      <protection/>
    </xf>
    <xf numFmtId="164" fontId="3" fillId="33" borderId="53" xfId="0" applyNumberFormat="1" applyFont="1" applyFill="1" applyBorder="1" applyAlignment="1" applyProtection="1">
      <alignment horizontal="center"/>
      <protection/>
    </xf>
    <xf numFmtId="164" fontId="34" fillId="40" borderId="15" xfId="0" applyNumberFormat="1" applyFont="1" applyFill="1" applyBorder="1" applyAlignment="1" applyProtection="1">
      <alignment horizontal="center" vertical="center" wrapText="1"/>
      <protection hidden="1"/>
    </xf>
    <xf numFmtId="164" fontId="79" fillId="40" borderId="65" xfId="0" applyNumberFormat="1" applyFont="1" applyFill="1" applyBorder="1" applyAlignment="1" applyProtection="1">
      <alignment horizontal="center" vertical="center" wrapText="1"/>
      <protection hidden="1"/>
    </xf>
    <xf numFmtId="0" fontId="79" fillId="33" borderId="65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0" fontId="3" fillId="35" borderId="67" xfId="0" applyFont="1" applyFill="1" applyBorder="1" applyAlignment="1" applyProtection="1">
      <alignment horizontal="center" vertical="center"/>
      <protection/>
    </xf>
    <xf numFmtId="0" fontId="0" fillId="47" borderId="68" xfId="0" applyFont="1" applyFill="1" applyBorder="1" applyAlignment="1" applyProtection="1">
      <alignment horizontal="center" vertical="center" wrapText="1"/>
      <protection/>
    </xf>
    <xf numFmtId="49" fontId="3" fillId="35" borderId="28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4" fontId="3" fillId="35" borderId="10" xfId="0" applyNumberFormat="1" applyFont="1" applyFill="1" applyBorder="1" applyAlignment="1" applyProtection="1">
      <alignment horizontal="center" vertical="center"/>
      <protection/>
    </xf>
    <xf numFmtId="49" fontId="1" fillId="35" borderId="11" xfId="0" applyNumberFormat="1" applyFont="1" applyFill="1" applyBorder="1" applyAlignment="1" applyProtection="1">
      <alignment horizontal="center" vertical="center"/>
      <protection/>
    </xf>
    <xf numFmtId="49" fontId="1" fillId="35" borderId="44" xfId="0" applyNumberFormat="1" applyFont="1" applyFill="1" applyBorder="1" applyAlignment="1" applyProtection="1">
      <alignment horizontal="center" vertical="center"/>
      <protection/>
    </xf>
    <xf numFmtId="49" fontId="1" fillId="35" borderId="69" xfId="0" applyNumberFormat="1" applyFont="1" applyFill="1" applyBorder="1" applyAlignment="1" applyProtection="1">
      <alignment horizontal="center" vertical="center"/>
      <protection/>
    </xf>
    <xf numFmtId="49" fontId="1" fillId="35" borderId="47" xfId="0" applyNumberFormat="1" applyFont="1" applyFill="1" applyBorder="1" applyAlignment="1" applyProtection="1">
      <alignment horizontal="center" vertical="center"/>
      <protection/>
    </xf>
    <xf numFmtId="49" fontId="7" fillId="35" borderId="70" xfId="0" applyNumberFormat="1" applyFont="1" applyFill="1" applyBorder="1" applyAlignment="1" applyProtection="1">
      <alignment horizontal="center" vertical="center"/>
      <protection/>
    </xf>
    <xf numFmtId="49" fontId="7" fillId="35" borderId="69" xfId="0" applyNumberFormat="1" applyFont="1" applyFill="1" applyBorder="1" applyAlignment="1" applyProtection="1">
      <alignment horizontal="center" vertical="center"/>
      <protection/>
    </xf>
    <xf numFmtId="49" fontId="7" fillId="35" borderId="71" xfId="0" applyNumberFormat="1" applyFont="1" applyFill="1" applyBorder="1" applyAlignment="1" applyProtection="1">
      <alignment horizontal="center" vertical="center"/>
      <protection/>
    </xf>
    <xf numFmtId="49" fontId="7" fillId="35" borderId="72" xfId="0" applyNumberFormat="1" applyFont="1" applyFill="1" applyBorder="1" applyAlignment="1" applyProtection="1">
      <alignment horizontal="center" vertical="center"/>
      <protection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7" fillId="35" borderId="36" xfId="0" applyNumberFormat="1" applyFont="1" applyFill="1" applyBorder="1" applyAlignment="1" applyProtection="1">
      <alignment horizontal="center" vertical="center"/>
      <protection/>
    </xf>
    <xf numFmtId="49" fontId="2" fillId="35" borderId="72" xfId="0" applyNumberFormat="1" applyFont="1" applyFill="1" applyBorder="1" applyAlignment="1" applyProtection="1">
      <alignment horizontal="center" vertical="center" wrapText="1"/>
      <protection/>
    </xf>
    <xf numFmtId="49" fontId="2" fillId="35" borderId="17" xfId="0" applyNumberFormat="1" applyFont="1" applyFill="1" applyBorder="1" applyAlignment="1" applyProtection="1">
      <alignment horizontal="center" vertical="center" wrapText="1"/>
      <protection/>
    </xf>
    <xf numFmtId="49" fontId="2" fillId="35" borderId="36" xfId="0" applyNumberFormat="1" applyFont="1" applyFill="1" applyBorder="1" applyAlignment="1" applyProtection="1">
      <alignment horizontal="center" vertical="center" wrapText="1"/>
      <protection/>
    </xf>
    <xf numFmtId="49" fontId="2" fillId="35" borderId="69" xfId="0" applyNumberFormat="1" applyFont="1" applyFill="1" applyBorder="1" applyAlignment="1" applyProtection="1">
      <alignment horizontal="center" vertical="center" wrapText="1"/>
      <protection/>
    </xf>
    <xf numFmtId="49" fontId="2" fillId="35" borderId="71" xfId="0" applyNumberFormat="1" applyFont="1" applyFill="1" applyBorder="1" applyAlignment="1" applyProtection="1">
      <alignment horizontal="center" vertical="center" wrapText="1"/>
      <protection/>
    </xf>
    <xf numFmtId="49" fontId="1" fillId="35" borderId="73" xfId="0" applyNumberFormat="1" applyFont="1" applyFill="1" applyBorder="1" applyAlignment="1" applyProtection="1">
      <alignment horizontal="center" vertical="center"/>
      <protection/>
    </xf>
    <xf numFmtId="49" fontId="1" fillId="35" borderId="74" xfId="0" applyNumberFormat="1" applyFont="1" applyFill="1" applyBorder="1" applyAlignment="1" applyProtection="1">
      <alignment horizontal="center" vertical="center"/>
      <protection/>
    </xf>
    <xf numFmtId="49" fontId="1" fillId="35" borderId="7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76" xfId="0" applyFont="1" applyFill="1" applyBorder="1" applyAlignment="1" applyProtection="1">
      <alignment horizontal="center" vertical="top"/>
      <protection/>
    </xf>
    <xf numFmtId="0" fontId="3" fillId="33" borderId="77" xfId="0" applyFont="1" applyFill="1" applyBorder="1" applyAlignment="1" applyProtection="1">
      <alignment horizontal="center" vertical="top"/>
      <protection/>
    </xf>
    <xf numFmtId="49" fontId="31" fillId="35" borderId="21" xfId="0" applyNumberFormat="1" applyFont="1" applyFill="1" applyBorder="1" applyAlignment="1" applyProtection="1">
      <alignment horizontal="center" vertical="center"/>
      <protection/>
    </xf>
    <xf numFmtId="49" fontId="31" fillId="35" borderId="22" xfId="0" applyNumberFormat="1" applyFont="1" applyFill="1" applyBorder="1" applyAlignment="1" applyProtection="1">
      <alignment horizontal="center" vertical="center"/>
      <protection/>
    </xf>
    <xf numFmtId="49" fontId="31" fillId="35" borderId="40" xfId="0" applyNumberFormat="1" applyFont="1" applyFill="1" applyBorder="1" applyAlignment="1" applyProtection="1">
      <alignment horizontal="center" vertical="center"/>
      <protection/>
    </xf>
    <xf numFmtId="49" fontId="31" fillId="35" borderId="26" xfId="0" applyNumberFormat="1" applyFont="1" applyFill="1" applyBorder="1" applyAlignment="1" applyProtection="1">
      <alignment horizontal="center" vertical="center"/>
      <protection/>
    </xf>
    <xf numFmtId="49" fontId="1" fillId="35" borderId="78" xfId="0" applyNumberFormat="1" applyFont="1" applyFill="1" applyBorder="1" applyAlignment="1" applyProtection="1">
      <alignment horizontal="center" vertical="center"/>
      <protection/>
    </xf>
    <xf numFmtId="49" fontId="1" fillId="35" borderId="79" xfId="0" applyNumberFormat="1" applyFont="1" applyFill="1" applyBorder="1" applyAlignment="1" applyProtection="1">
      <alignment horizontal="center" vertical="center"/>
      <protection/>
    </xf>
    <xf numFmtId="49" fontId="1" fillId="35" borderId="80" xfId="0" applyNumberFormat="1" applyFont="1" applyFill="1" applyBorder="1" applyAlignment="1" applyProtection="1">
      <alignment horizontal="center" vertical="center"/>
      <protection/>
    </xf>
    <xf numFmtId="49" fontId="80" fillId="35" borderId="81" xfId="0" applyNumberFormat="1" applyFont="1" applyFill="1" applyBorder="1" applyAlignment="1" applyProtection="1">
      <alignment horizontal="center" vertical="center" wrapText="1"/>
      <protection locked="0"/>
    </xf>
    <xf numFmtId="49" fontId="8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80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2" xfId="0" applyNumberFormat="1" applyFont="1" applyFill="1" applyBorder="1" applyAlignment="1" applyProtection="1">
      <alignment horizontal="center" vertical="top"/>
      <protection/>
    </xf>
    <xf numFmtId="0" fontId="3" fillId="33" borderId="82" xfId="0" applyFont="1" applyFill="1" applyBorder="1" applyAlignment="1" applyProtection="1">
      <alignment horizontal="center" vertical="top"/>
      <protection/>
    </xf>
    <xf numFmtId="3" fontId="78" fillId="4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78" fillId="44" borderId="64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A57"/>
  <sheetViews>
    <sheetView showGridLines="0" zoomScale="90" zoomScaleNormal="90" zoomScalePageLayoutView="0" workbookViewId="0" topLeftCell="A1">
      <selection activeCell="B16" sqref="B16"/>
    </sheetView>
  </sheetViews>
  <sheetFormatPr defaultColWidth="11.7109375" defaultRowHeight="12.75"/>
  <cols>
    <col min="1" max="1" width="11.00390625" style="47" customWidth="1"/>
    <col min="2" max="2" width="18.7109375" style="47" customWidth="1"/>
    <col min="3" max="3" width="19.57421875" style="47" customWidth="1"/>
    <col min="4" max="8" width="11.00390625" style="47" customWidth="1"/>
    <col min="9" max="9" width="12.8515625" style="47" customWidth="1"/>
    <col min="10" max="10" width="23.28125" style="47" customWidth="1"/>
    <col min="11" max="11" width="11.28125" style="47" customWidth="1"/>
    <col min="12" max="12" width="11.00390625" style="47" customWidth="1"/>
    <col min="13" max="13" width="11.00390625" style="83" customWidth="1"/>
    <col min="14" max="14" width="11.7109375" style="44" customWidth="1"/>
    <col min="15" max="15" width="13.421875" style="150" customWidth="1"/>
    <col min="16" max="16" width="55.28125" style="150" customWidth="1"/>
    <col min="17" max="16384" width="11.7109375" style="47" customWidth="1"/>
  </cols>
  <sheetData>
    <row r="1" spans="1:24" ht="15" customHeight="1" thickBot="1" thickTop="1">
      <c r="A1" s="212" t="s">
        <v>0</v>
      </c>
      <c r="B1" s="213"/>
      <c r="C1" s="213"/>
      <c r="D1" s="213"/>
      <c r="E1" s="213"/>
      <c r="F1" s="213"/>
      <c r="G1" s="213" t="s">
        <v>1</v>
      </c>
      <c r="H1" s="213"/>
      <c r="I1" s="213"/>
      <c r="J1" s="213"/>
      <c r="K1" s="213"/>
      <c r="L1" s="214"/>
      <c r="M1" s="37"/>
      <c r="N1" s="84"/>
      <c r="X1" s="47" t="s">
        <v>37</v>
      </c>
    </row>
    <row r="2" spans="1:27" ht="15" customHeight="1" thickBot="1">
      <c r="A2" s="207" t="s">
        <v>68</v>
      </c>
      <c r="B2" s="208"/>
      <c r="C2" s="208"/>
      <c r="D2" s="208"/>
      <c r="E2" s="210"/>
      <c r="F2" s="210"/>
      <c r="G2" s="208"/>
      <c r="H2" s="210"/>
      <c r="I2" s="210"/>
      <c r="J2" s="210"/>
      <c r="K2" s="210"/>
      <c r="L2" s="209"/>
      <c r="M2" s="38"/>
      <c r="N2" s="84"/>
      <c r="X2" s="48"/>
      <c r="Y2" s="193" t="s">
        <v>28</v>
      </c>
      <c r="Z2" s="193"/>
      <c r="AA2" s="49" t="s">
        <v>29</v>
      </c>
    </row>
    <row r="3" spans="1:27" s="100" customFormat="1" ht="39.75" customHeight="1" thickBot="1">
      <c r="A3" s="215" t="s">
        <v>2</v>
      </c>
      <c r="B3" s="216" t="s">
        <v>3</v>
      </c>
      <c r="C3" s="216" t="s">
        <v>4</v>
      </c>
      <c r="D3" s="91" t="s">
        <v>5</v>
      </c>
      <c r="E3" s="92" t="s">
        <v>6</v>
      </c>
      <c r="F3" s="93" t="s">
        <v>7</v>
      </c>
      <c r="G3" s="94" t="s">
        <v>8</v>
      </c>
      <c r="H3" s="95" t="s">
        <v>9</v>
      </c>
      <c r="I3" s="96"/>
      <c r="J3" s="97"/>
      <c r="K3" s="217" t="s">
        <v>11</v>
      </c>
      <c r="L3" s="98" t="s">
        <v>12</v>
      </c>
      <c r="M3" s="99"/>
      <c r="N3" s="149"/>
      <c r="O3" s="151"/>
      <c r="P3" s="151"/>
      <c r="X3" s="101" t="s">
        <v>36</v>
      </c>
      <c r="Y3" s="102" t="s">
        <v>30</v>
      </c>
      <c r="Z3" s="103" t="s">
        <v>31</v>
      </c>
      <c r="AA3" s="104" t="s">
        <v>32</v>
      </c>
    </row>
    <row r="4" spans="1:27" s="115" customFormat="1" ht="18" customHeight="1" thickBot="1">
      <c r="A4" s="215"/>
      <c r="B4" s="216"/>
      <c r="C4" s="216"/>
      <c r="D4" s="105" t="s">
        <v>13</v>
      </c>
      <c r="E4" s="106" t="s">
        <v>14</v>
      </c>
      <c r="F4" s="107" t="s">
        <v>15</v>
      </c>
      <c r="G4" s="108" t="s">
        <v>16</v>
      </c>
      <c r="H4" s="109" t="s">
        <v>15</v>
      </c>
      <c r="I4" s="110"/>
      <c r="J4" s="111"/>
      <c r="K4" s="218"/>
      <c r="L4" s="112" t="s">
        <v>18</v>
      </c>
      <c r="M4" s="113"/>
      <c r="N4" s="114"/>
      <c r="O4" s="152" t="s">
        <v>65</v>
      </c>
      <c r="P4" s="153" t="s">
        <v>62</v>
      </c>
      <c r="X4" s="101"/>
      <c r="Y4" s="102" t="s">
        <v>33</v>
      </c>
      <c r="Z4" s="103" t="s">
        <v>33</v>
      </c>
      <c r="AA4" s="104" t="s">
        <v>33</v>
      </c>
    </row>
    <row r="5" spans="1:27" s="4" customFormat="1" ht="34.5" thickBot="1">
      <c r="A5" s="50">
        <v>1</v>
      </c>
      <c r="B5" s="140" t="s">
        <v>66</v>
      </c>
      <c r="C5" s="140" t="s">
        <v>64</v>
      </c>
      <c r="D5" s="6">
        <v>4</v>
      </c>
      <c r="E5" s="45">
        <v>220</v>
      </c>
      <c r="F5" s="45">
        <v>1000</v>
      </c>
      <c r="G5" s="7">
        <v>6</v>
      </c>
      <c r="H5" s="51">
        <f>F5/G5</f>
        <v>166.66666666666666</v>
      </c>
      <c r="I5" s="141">
        <v>23</v>
      </c>
      <c r="J5" s="46">
        <f>VLOOKUP(I5,$N$6:$O$30,2)</f>
        <v>0.0403</v>
      </c>
      <c r="K5" s="52">
        <f>+((H5*D5/100*J5)/E5)*100</f>
        <v>0.12212121212121213</v>
      </c>
      <c r="L5" s="53">
        <f>K5</f>
        <v>0.12212121212121213</v>
      </c>
      <c r="M5" s="54"/>
      <c r="N5" s="39"/>
      <c r="O5" s="153" t="s">
        <v>35</v>
      </c>
      <c r="P5" s="153"/>
      <c r="X5" s="55" t="s">
        <v>34</v>
      </c>
      <c r="Y5" s="56" t="s">
        <v>35</v>
      </c>
      <c r="Z5" s="57" t="s">
        <v>35</v>
      </c>
      <c r="AA5" s="58" t="s">
        <v>35</v>
      </c>
    </row>
    <row r="6" spans="1:27" s="4" customFormat="1" ht="26.25" customHeight="1" thickBot="1">
      <c r="A6" s="50">
        <f>A5+1</f>
        <v>2</v>
      </c>
      <c r="B6" s="140" t="s">
        <v>64</v>
      </c>
      <c r="C6" s="140" t="s">
        <v>74</v>
      </c>
      <c r="D6" s="6">
        <v>0</v>
      </c>
      <c r="E6" s="5">
        <v>220</v>
      </c>
      <c r="F6" s="5">
        <v>1250</v>
      </c>
      <c r="G6" s="7">
        <v>6</v>
      </c>
      <c r="H6" s="59">
        <f>F6/G6</f>
        <v>208.33333333333334</v>
      </c>
      <c r="I6" s="141">
        <v>17</v>
      </c>
      <c r="J6" s="46">
        <f>VLOOKUP(I6,$N$6:$O$29,2)</f>
        <v>0.036000000000000004</v>
      </c>
      <c r="K6" s="60">
        <f>+((H6*D6/100*J6)/E6)*100</f>
        <v>0</v>
      </c>
      <c r="L6" s="53">
        <f>L5+K6</f>
        <v>0.12212121212121213</v>
      </c>
      <c r="M6" s="54"/>
      <c r="N6" s="40">
        <v>1</v>
      </c>
      <c r="O6" s="154">
        <v>0</v>
      </c>
      <c r="P6" s="154" t="s">
        <v>72</v>
      </c>
      <c r="V6" s="61"/>
      <c r="X6" s="62">
        <v>10</v>
      </c>
      <c r="Y6" s="63">
        <v>0.317</v>
      </c>
      <c r="Z6" s="64">
        <v>0.32</v>
      </c>
      <c r="AA6" s="65">
        <v>0.5712</v>
      </c>
    </row>
    <row r="7" spans="1:27" ht="26.25" customHeight="1" thickBot="1">
      <c r="A7" s="8"/>
      <c r="B7" s="85"/>
      <c r="C7" s="85"/>
      <c r="D7" s="85"/>
      <c r="E7" s="85"/>
      <c r="F7" s="85"/>
      <c r="G7" s="85"/>
      <c r="H7" s="86"/>
      <c r="I7" s="87"/>
      <c r="J7" s="88"/>
      <c r="K7" s="89"/>
      <c r="L7" s="90"/>
      <c r="M7" s="41"/>
      <c r="N7" s="40">
        <v>2</v>
      </c>
      <c r="O7" s="155">
        <v>0.317</v>
      </c>
      <c r="P7" s="156" t="s">
        <v>38</v>
      </c>
      <c r="X7" s="62">
        <v>16</v>
      </c>
      <c r="Y7" s="63">
        <v>0.203</v>
      </c>
      <c r="Z7" s="64">
        <v>0.205</v>
      </c>
      <c r="AA7" s="65">
        <v>0.3647</v>
      </c>
    </row>
    <row r="8" spans="1:27" ht="26.25" customHeight="1">
      <c r="A8" s="197" t="s">
        <v>19</v>
      </c>
      <c r="B8" s="198"/>
      <c r="C8" s="198"/>
      <c r="D8" s="198"/>
      <c r="E8" s="198"/>
      <c r="F8" s="198"/>
      <c r="G8" s="198"/>
      <c r="H8" s="198"/>
      <c r="I8" s="199"/>
      <c r="J8" s="199"/>
      <c r="K8" s="198"/>
      <c r="L8" s="200"/>
      <c r="M8" s="37"/>
      <c r="N8" s="40">
        <v>3</v>
      </c>
      <c r="O8" s="155">
        <v>0.32</v>
      </c>
      <c r="P8" s="156" t="s">
        <v>61</v>
      </c>
      <c r="X8" s="62">
        <v>25</v>
      </c>
      <c r="Y8" s="63">
        <v>0.133</v>
      </c>
      <c r="Z8" s="64">
        <v>0.134</v>
      </c>
      <c r="AA8" s="65">
        <v>0.23420000000000002</v>
      </c>
    </row>
    <row r="9" spans="1:27" ht="26.25" customHeight="1">
      <c r="A9" s="201" t="s">
        <v>20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3"/>
      <c r="M9" s="42"/>
      <c r="N9" s="40">
        <v>4</v>
      </c>
      <c r="O9" s="155">
        <v>0.203</v>
      </c>
      <c r="P9" s="156" t="s">
        <v>39</v>
      </c>
      <c r="X9" s="62">
        <v>35</v>
      </c>
      <c r="Y9" s="63">
        <v>0.098</v>
      </c>
      <c r="Z9" s="64">
        <v>0.099</v>
      </c>
      <c r="AA9" s="65">
        <v>0.17170000000000002</v>
      </c>
    </row>
    <row r="10" spans="1:27" ht="26.25" customHeight="1" thickBot="1">
      <c r="A10" s="204" t="s">
        <v>21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6"/>
      <c r="M10" s="42"/>
      <c r="N10" s="40">
        <v>5</v>
      </c>
      <c r="O10" s="155">
        <v>0.205</v>
      </c>
      <c r="P10" s="156" t="s">
        <v>60</v>
      </c>
      <c r="X10" s="62">
        <v>50</v>
      </c>
      <c r="Y10" s="63">
        <v>0.076</v>
      </c>
      <c r="Z10" s="64">
        <v>0.076</v>
      </c>
      <c r="AA10" s="65">
        <v>0.1292</v>
      </c>
    </row>
    <row r="11" spans="1:27" ht="26.25" customHeight="1" thickBot="1">
      <c r="A11" s="207" t="s">
        <v>75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38"/>
      <c r="N11" s="40">
        <v>6</v>
      </c>
      <c r="O11" s="155">
        <v>0.133</v>
      </c>
      <c r="P11" s="156" t="s">
        <v>40</v>
      </c>
      <c r="X11" s="62">
        <v>70</v>
      </c>
      <c r="Y11" s="63">
        <v>0.055</v>
      </c>
      <c r="Z11" s="64">
        <v>0.056</v>
      </c>
      <c r="AA11" s="65">
        <v>0.09230000000000001</v>
      </c>
    </row>
    <row r="12" spans="1:27" ht="26.25" customHeight="1" thickBot="1">
      <c r="A12" s="207"/>
      <c r="B12" s="208"/>
      <c r="C12" s="208"/>
      <c r="D12" s="208"/>
      <c r="E12" s="208"/>
      <c r="F12" s="210"/>
      <c r="G12" s="210"/>
      <c r="H12" s="210"/>
      <c r="I12" s="210"/>
      <c r="J12" s="210"/>
      <c r="K12" s="210"/>
      <c r="L12" s="211"/>
      <c r="M12" s="38"/>
      <c r="N12" s="40">
        <v>7</v>
      </c>
      <c r="O12" s="155">
        <v>0.134</v>
      </c>
      <c r="P12" s="156" t="s">
        <v>59</v>
      </c>
      <c r="X12" s="62">
        <v>95</v>
      </c>
      <c r="Y12" s="63">
        <v>0.043000000000000003</v>
      </c>
      <c r="Z12" s="64">
        <v>0.043000000000000003</v>
      </c>
      <c r="AA12" s="65">
        <v>0.0692</v>
      </c>
    </row>
    <row r="13" spans="1:27" s="3" customFormat="1" ht="26.25" customHeight="1" thickBot="1">
      <c r="A13" s="194" t="s">
        <v>2</v>
      </c>
      <c r="B13" s="195" t="s">
        <v>3</v>
      </c>
      <c r="C13" s="195" t="s">
        <v>4</v>
      </c>
      <c r="D13" s="196" t="s">
        <v>22</v>
      </c>
      <c r="E13" s="190" t="s">
        <v>6</v>
      </c>
      <c r="F13" s="21" t="s">
        <v>23</v>
      </c>
      <c r="G13" s="23" t="s">
        <v>24</v>
      </c>
      <c r="H13" s="25" t="s">
        <v>25</v>
      </c>
      <c r="I13" s="27"/>
      <c r="J13" s="28" t="s">
        <v>26</v>
      </c>
      <c r="K13" s="191" t="s">
        <v>11</v>
      </c>
      <c r="L13" s="31" t="s">
        <v>12</v>
      </c>
      <c r="M13" s="43"/>
      <c r="N13" s="40">
        <v>8</v>
      </c>
      <c r="O13" s="155">
        <v>0.098</v>
      </c>
      <c r="P13" s="156" t="s">
        <v>41</v>
      </c>
      <c r="X13" s="62">
        <v>120</v>
      </c>
      <c r="Y13" s="63">
        <v>0.036000000000000004</v>
      </c>
      <c r="Z13" s="64">
        <v>0.036000000000000004</v>
      </c>
      <c r="AA13" s="65">
        <v>0.0567</v>
      </c>
    </row>
    <row r="14" spans="1:27" s="3" customFormat="1" ht="26.25" customHeight="1" thickBot="1">
      <c r="A14" s="194"/>
      <c r="B14" s="195"/>
      <c r="C14" s="195"/>
      <c r="D14" s="196"/>
      <c r="E14" s="190"/>
      <c r="F14" s="22" t="s">
        <v>27</v>
      </c>
      <c r="G14" s="24" t="s">
        <v>27</v>
      </c>
      <c r="H14" s="26"/>
      <c r="I14" s="29"/>
      <c r="J14" s="30" t="s">
        <v>17</v>
      </c>
      <c r="K14" s="192"/>
      <c r="L14" s="32" t="s">
        <v>18</v>
      </c>
      <c r="M14" s="43"/>
      <c r="N14" s="40">
        <v>9</v>
      </c>
      <c r="O14" s="155">
        <v>0.099</v>
      </c>
      <c r="P14" s="156" t="s">
        <v>58</v>
      </c>
      <c r="X14" s="62">
        <v>150</v>
      </c>
      <c r="Y14" s="63">
        <v>0.031</v>
      </c>
      <c r="Z14" s="64">
        <v>0.031</v>
      </c>
      <c r="AA14" s="65">
        <v>0.048</v>
      </c>
    </row>
    <row r="15" spans="1:27" ht="26.25" customHeight="1" thickBot="1">
      <c r="A15" s="66">
        <v>1</v>
      </c>
      <c r="B15" s="9">
        <v>1</v>
      </c>
      <c r="C15" s="9">
        <v>2</v>
      </c>
      <c r="D15" s="10">
        <v>31</v>
      </c>
      <c r="E15" s="9">
        <v>220</v>
      </c>
      <c r="F15" s="18"/>
      <c r="G15" s="19"/>
      <c r="H15" s="20">
        <v>1400</v>
      </c>
      <c r="I15" s="67"/>
      <c r="J15" s="33">
        <v>0.0036</v>
      </c>
      <c r="K15" s="68">
        <f>+((H15*D15/100*J15)/E15)*100</f>
        <v>0.7101818181818182</v>
      </c>
      <c r="L15" s="69">
        <f>K15+(MAX(L5:L6))</f>
        <v>0.8323030303030303</v>
      </c>
      <c r="M15" s="70"/>
      <c r="N15" s="40">
        <v>10</v>
      </c>
      <c r="O15" s="155">
        <v>0.076</v>
      </c>
      <c r="P15" s="156" t="s">
        <v>42</v>
      </c>
      <c r="X15" s="62">
        <v>185</v>
      </c>
      <c r="Y15" s="63">
        <v>0.027</v>
      </c>
      <c r="Z15" s="64">
        <v>0.026000000000000002</v>
      </c>
      <c r="AA15" s="65">
        <v>0.0403</v>
      </c>
    </row>
    <row r="16" spans="1:27" ht="26.25" customHeight="1" thickBot="1">
      <c r="A16" s="66">
        <f aca="true" t="shared" si="0" ref="A16:A57">A15+1</f>
        <v>2</v>
      </c>
      <c r="B16" s="9">
        <v>2</v>
      </c>
      <c r="C16" s="9">
        <v>3</v>
      </c>
      <c r="D16" s="10">
        <v>3.06</v>
      </c>
      <c r="E16" s="9">
        <v>220</v>
      </c>
      <c r="F16" s="9"/>
      <c r="G16" s="9"/>
      <c r="H16" s="16">
        <v>936.45</v>
      </c>
      <c r="I16" s="67"/>
      <c r="J16" s="33">
        <v>0.0025</v>
      </c>
      <c r="K16" s="71">
        <f aca="true" t="shared" si="1" ref="K16:K57">+((H16*D16/100*J16)/E16)*100</f>
        <v>0.03256292045454545</v>
      </c>
      <c r="L16" s="72">
        <f>L15+K16</f>
        <v>0.8648659507575758</v>
      </c>
      <c r="M16" s="70"/>
      <c r="N16" s="40">
        <v>11</v>
      </c>
      <c r="O16" s="155">
        <v>0.076</v>
      </c>
      <c r="P16" s="156" t="s">
        <v>57</v>
      </c>
      <c r="X16" s="73">
        <v>240</v>
      </c>
      <c r="Y16" s="74">
        <v>0.023</v>
      </c>
      <c r="Z16" s="75">
        <v>0.021</v>
      </c>
      <c r="AA16" s="76">
        <v>0.0329</v>
      </c>
    </row>
    <row r="17" spans="1:16" ht="26.25" customHeight="1" thickBot="1">
      <c r="A17" s="66">
        <f t="shared" si="0"/>
        <v>3</v>
      </c>
      <c r="B17" s="9">
        <v>3</v>
      </c>
      <c r="C17" s="9">
        <v>4</v>
      </c>
      <c r="D17" s="10">
        <v>2.88</v>
      </c>
      <c r="E17" s="9">
        <v>220</v>
      </c>
      <c r="F17" s="9"/>
      <c r="G17" s="9"/>
      <c r="H17" s="16">
        <v>852.25</v>
      </c>
      <c r="I17" s="67"/>
      <c r="J17" s="33">
        <v>0.0025</v>
      </c>
      <c r="K17" s="71">
        <f t="shared" si="1"/>
        <v>0.027891818181818184</v>
      </c>
      <c r="L17" s="72">
        <f aca="true" t="shared" si="2" ref="L17:L26">L16+K17</f>
        <v>0.892757768939394</v>
      </c>
      <c r="M17" s="70"/>
      <c r="N17" s="40">
        <v>12</v>
      </c>
      <c r="O17" s="155">
        <v>0.055</v>
      </c>
      <c r="P17" s="156" t="s">
        <v>43</v>
      </c>
    </row>
    <row r="18" spans="1:16" ht="26.25" customHeight="1" thickBot="1">
      <c r="A18" s="66">
        <f t="shared" si="0"/>
        <v>4</v>
      </c>
      <c r="B18" s="9">
        <v>4</v>
      </c>
      <c r="C18" s="9">
        <v>5</v>
      </c>
      <c r="D18" s="10">
        <v>2.88</v>
      </c>
      <c r="E18" s="9">
        <v>220</v>
      </c>
      <c r="F18" s="9"/>
      <c r="G18" s="9"/>
      <c r="H18" s="16">
        <v>768.06</v>
      </c>
      <c r="I18" s="67"/>
      <c r="J18" s="33">
        <v>0.0025</v>
      </c>
      <c r="K18" s="71">
        <f t="shared" si="1"/>
        <v>0.025136509090909094</v>
      </c>
      <c r="L18" s="72">
        <f t="shared" si="2"/>
        <v>0.9178942780303031</v>
      </c>
      <c r="M18" s="70"/>
      <c r="N18" s="40">
        <v>13</v>
      </c>
      <c r="O18" s="155">
        <v>0.056</v>
      </c>
      <c r="P18" s="156" t="s">
        <v>56</v>
      </c>
    </row>
    <row r="19" spans="1:16" ht="26.25" customHeight="1" thickBot="1">
      <c r="A19" s="66">
        <f t="shared" si="0"/>
        <v>5</v>
      </c>
      <c r="B19" s="9">
        <v>5</v>
      </c>
      <c r="C19" s="9">
        <v>6</v>
      </c>
      <c r="D19" s="10">
        <v>2.88</v>
      </c>
      <c r="E19" s="9">
        <v>220</v>
      </c>
      <c r="F19" s="9"/>
      <c r="G19" s="9"/>
      <c r="H19" s="16">
        <v>683.86</v>
      </c>
      <c r="I19" s="67"/>
      <c r="J19" s="33">
        <v>0.0025</v>
      </c>
      <c r="K19" s="71">
        <f t="shared" si="1"/>
        <v>0.022380872727272728</v>
      </c>
      <c r="L19" s="72">
        <f t="shared" si="2"/>
        <v>0.9402751507575758</v>
      </c>
      <c r="M19" s="70"/>
      <c r="N19" s="40">
        <v>14</v>
      </c>
      <c r="O19" s="155">
        <v>0.043000000000000003</v>
      </c>
      <c r="P19" s="156" t="s">
        <v>44</v>
      </c>
    </row>
    <row r="20" spans="1:16" ht="26.25" customHeight="1" thickBot="1">
      <c r="A20" s="66">
        <f t="shared" si="0"/>
        <v>6</v>
      </c>
      <c r="B20" s="9">
        <v>6</v>
      </c>
      <c r="C20" s="9">
        <v>7</v>
      </c>
      <c r="D20" s="10">
        <v>2.88</v>
      </c>
      <c r="E20" s="9">
        <v>220</v>
      </c>
      <c r="F20" s="9"/>
      <c r="G20" s="9"/>
      <c r="H20" s="16">
        <v>599.67</v>
      </c>
      <c r="I20" s="67"/>
      <c r="J20" s="33">
        <v>0.0025</v>
      </c>
      <c r="K20" s="71">
        <f t="shared" si="1"/>
        <v>0.019625563636363634</v>
      </c>
      <c r="L20" s="72">
        <f t="shared" si="2"/>
        <v>0.9599007143939394</v>
      </c>
      <c r="M20" s="70"/>
      <c r="N20" s="40">
        <v>15</v>
      </c>
      <c r="O20" s="155">
        <v>0.043000000000000003</v>
      </c>
      <c r="P20" s="156" t="s">
        <v>55</v>
      </c>
    </row>
    <row r="21" spans="1:16" ht="26.25" customHeight="1" thickBot="1">
      <c r="A21" s="66">
        <f t="shared" si="0"/>
        <v>7</v>
      </c>
      <c r="B21" s="9">
        <v>7</v>
      </c>
      <c r="C21" s="9">
        <v>8</v>
      </c>
      <c r="D21" s="10">
        <v>2.88</v>
      </c>
      <c r="E21" s="9">
        <v>220</v>
      </c>
      <c r="F21" s="9"/>
      <c r="G21" s="9"/>
      <c r="H21" s="16">
        <v>515.47</v>
      </c>
      <c r="I21" s="67"/>
      <c r="J21" s="33">
        <v>0.0025</v>
      </c>
      <c r="K21" s="71">
        <f t="shared" si="1"/>
        <v>0.01686992727272727</v>
      </c>
      <c r="L21" s="72">
        <f t="shared" si="2"/>
        <v>0.9767706416666667</v>
      </c>
      <c r="M21" s="70"/>
      <c r="N21" s="40">
        <v>16</v>
      </c>
      <c r="O21" s="155">
        <v>0.036000000000000004</v>
      </c>
      <c r="P21" s="156" t="s">
        <v>45</v>
      </c>
    </row>
    <row r="22" spans="1:16" ht="26.25" customHeight="1" thickBot="1">
      <c r="A22" s="66">
        <f t="shared" si="0"/>
        <v>8</v>
      </c>
      <c r="B22" s="9">
        <v>8</v>
      </c>
      <c r="C22" s="9">
        <v>9</v>
      </c>
      <c r="D22" s="10">
        <v>2.88</v>
      </c>
      <c r="E22" s="9">
        <v>220</v>
      </c>
      <c r="F22" s="9"/>
      <c r="G22" s="9"/>
      <c r="H22" s="16">
        <v>431.27</v>
      </c>
      <c r="I22" s="67"/>
      <c r="J22" s="33">
        <v>0.0025</v>
      </c>
      <c r="K22" s="71">
        <f t="shared" si="1"/>
        <v>0.014114290909090908</v>
      </c>
      <c r="L22" s="72">
        <f t="shared" si="2"/>
        <v>0.9908849325757576</v>
      </c>
      <c r="M22" s="70"/>
      <c r="N22" s="40">
        <v>17</v>
      </c>
      <c r="O22" s="155">
        <v>0.036000000000000004</v>
      </c>
      <c r="P22" s="156" t="s">
        <v>54</v>
      </c>
    </row>
    <row r="23" spans="1:16" ht="26.25" customHeight="1" thickBot="1">
      <c r="A23" s="66">
        <f t="shared" si="0"/>
        <v>9</v>
      </c>
      <c r="B23" s="9">
        <v>9</v>
      </c>
      <c r="C23" s="9">
        <v>10</v>
      </c>
      <c r="D23" s="10">
        <v>2.88</v>
      </c>
      <c r="E23" s="9">
        <v>220</v>
      </c>
      <c r="F23" s="9"/>
      <c r="G23" s="9"/>
      <c r="H23" s="16">
        <v>347.08</v>
      </c>
      <c r="I23" s="67"/>
      <c r="J23" s="33">
        <v>0.0025</v>
      </c>
      <c r="K23" s="71">
        <f t="shared" si="1"/>
        <v>0.011358981818181818</v>
      </c>
      <c r="L23" s="72">
        <f t="shared" si="2"/>
        <v>1.0022439143939395</v>
      </c>
      <c r="M23" s="70"/>
      <c r="N23" s="40">
        <v>18</v>
      </c>
      <c r="O23" s="155">
        <v>0.0567</v>
      </c>
      <c r="P23" s="156" t="s">
        <v>47</v>
      </c>
    </row>
    <row r="24" spans="1:16" ht="26.25" customHeight="1" thickBot="1">
      <c r="A24" s="66">
        <f t="shared" si="0"/>
        <v>10</v>
      </c>
      <c r="B24" s="9">
        <v>10</v>
      </c>
      <c r="C24" s="9">
        <v>11</v>
      </c>
      <c r="D24" s="10">
        <v>2.88</v>
      </c>
      <c r="E24" s="9">
        <v>220</v>
      </c>
      <c r="F24" s="9"/>
      <c r="G24" s="9"/>
      <c r="H24" s="16">
        <v>262.88</v>
      </c>
      <c r="I24" s="67"/>
      <c r="J24" s="33">
        <v>0.0025</v>
      </c>
      <c r="K24" s="71">
        <f t="shared" si="1"/>
        <v>0.008603345454545455</v>
      </c>
      <c r="L24" s="72">
        <f t="shared" si="2"/>
        <v>1.010847259848485</v>
      </c>
      <c r="M24" s="70"/>
      <c r="N24" s="40">
        <v>19</v>
      </c>
      <c r="O24" s="155">
        <v>0.031</v>
      </c>
      <c r="P24" s="156" t="s">
        <v>46</v>
      </c>
    </row>
    <row r="25" spans="1:16" ht="26.25" customHeight="1" thickBot="1">
      <c r="A25" s="66">
        <f t="shared" si="0"/>
        <v>11</v>
      </c>
      <c r="B25" s="9">
        <v>11</v>
      </c>
      <c r="C25" s="9">
        <v>12</v>
      </c>
      <c r="D25" s="10">
        <v>2.88</v>
      </c>
      <c r="E25" s="9">
        <v>220</v>
      </c>
      <c r="F25" s="9"/>
      <c r="G25" s="9"/>
      <c r="H25" s="16">
        <v>179</v>
      </c>
      <c r="I25" s="67"/>
      <c r="J25" s="33">
        <v>0.0025</v>
      </c>
      <c r="K25" s="71">
        <f t="shared" si="1"/>
        <v>0.005858181818181818</v>
      </c>
      <c r="L25" s="72">
        <f t="shared" si="2"/>
        <v>1.0167054416666668</v>
      </c>
      <c r="M25" s="70"/>
      <c r="N25" s="40">
        <v>20</v>
      </c>
      <c r="O25" s="155">
        <v>0.031</v>
      </c>
      <c r="P25" s="156" t="s">
        <v>48</v>
      </c>
    </row>
    <row r="26" spans="1:16" ht="26.25" customHeight="1" thickBot="1">
      <c r="A26" s="66">
        <f t="shared" si="0"/>
        <v>12</v>
      </c>
      <c r="B26" s="9">
        <v>12</v>
      </c>
      <c r="C26" s="9">
        <v>13</v>
      </c>
      <c r="D26" s="10">
        <v>2.88</v>
      </c>
      <c r="E26" s="9">
        <v>220</v>
      </c>
      <c r="F26" s="9"/>
      <c r="G26" s="9"/>
      <c r="H26" s="16">
        <v>94</v>
      </c>
      <c r="I26" s="67"/>
      <c r="J26" s="33">
        <v>0.0025</v>
      </c>
      <c r="K26" s="71">
        <f t="shared" si="1"/>
        <v>0.003076363636363636</v>
      </c>
      <c r="L26" s="72">
        <f t="shared" si="2"/>
        <v>1.0197818053030303</v>
      </c>
      <c r="M26" s="70"/>
      <c r="N26" s="40">
        <v>21</v>
      </c>
      <c r="O26" s="155">
        <v>0.027</v>
      </c>
      <c r="P26" s="156" t="s">
        <v>49</v>
      </c>
    </row>
    <row r="27" spans="1:16" ht="26.25" customHeight="1" thickBot="1">
      <c r="A27" s="66">
        <f t="shared" si="0"/>
        <v>13</v>
      </c>
      <c r="B27" s="9"/>
      <c r="C27" s="9"/>
      <c r="D27" s="10">
        <v>0</v>
      </c>
      <c r="E27" s="9">
        <v>220</v>
      </c>
      <c r="F27" s="9"/>
      <c r="G27" s="9"/>
      <c r="H27" s="16">
        <f aca="true" t="shared" si="3" ref="H27:H57">G27*1000/(E27*1.732)</f>
        <v>0</v>
      </c>
      <c r="I27" s="77"/>
      <c r="J27" s="34">
        <v>0</v>
      </c>
      <c r="K27" s="71">
        <f t="shared" si="1"/>
        <v>0</v>
      </c>
      <c r="L27" s="72">
        <f aca="true" t="shared" si="4" ref="L27:L57">+K27+L26</f>
        <v>1.0197818053030303</v>
      </c>
      <c r="M27" s="70"/>
      <c r="N27" s="40">
        <v>22</v>
      </c>
      <c r="O27" s="155">
        <v>0.026000000000000002</v>
      </c>
      <c r="P27" s="156" t="s">
        <v>50</v>
      </c>
    </row>
    <row r="28" spans="1:16" ht="26.25" customHeight="1" thickBot="1">
      <c r="A28" s="66">
        <f t="shared" si="0"/>
        <v>14</v>
      </c>
      <c r="B28" s="9"/>
      <c r="C28" s="9"/>
      <c r="D28" s="10">
        <v>0</v>
      </c>
      <c r="E28" s="9">
        <v>220</v>
      </c>
      <c r="F28" s="9"/>
      <c r="G28" s="9"/>
      <c r="H28" s="16">
        <f t="shared" si="3"/>
        <v>0</v>
      </c>
      <c r="I28" s="67"/>
      <c r="J28" s="33">
        <v>0</v>
      </c>
      <c r="K28" s="71">
        <f t="shared" si="1"/>
        <v>0</v>
      </c>
      <c r="L28" s="72">
        <f t="shared" si="4"/>
        <v>1.0197818053030303</v>
      </c>
      <c r="M28" s="70"/>
      <c r="N28" s="40">
        <v>23</v>
      </c>
      <c r="O28" s="155">
        <v>0.0403</v>
      </c>
      <c r="P28" s="156" t="s">
        <v>51</v>
      </c>
    </row>
    <row r="29" spans="1:16" ht="26.25" customHeight="1" thickBot="1">
      <c r="A29" s="66">
        <f t="shared" si="0"/>
        <v>15</v>
      </c>
      <c r="B29" s="9"/>
      <c r="C29" s="9"/>
      <c r="D29" s="10">
        <v>0</v>
      </c>
      <c r="E29" s="9">
        <v>220</v>
      </c>
      <c r="F29" s="9"/>
      <c r="G29" s="9"/>
      <c r="H29" s="16">
        <f t="shared" si="3"/>
        <v>0</v>
      </c>
      <c r="I29" s="78"/>
      <c r="J29" s="35">
        <v>0</v>
      </c>
      <c r="K29" s="71">
        <f t="shared" si="1"/>
        <v>0</v>
      </c>
      <c r="L29" s="72">
        <f t="shared" si="4"/>
        <v>1.0197818053030303</v>
      </c>
      <c r="M29" s="70"/>
      <c r="N29" s="40">
        <v>24</v>
      </c>
      <c r="O29" s="155">
        <v>0.023</v>
      </c>
      <c r="P29" s="156" t="s">
        <v>52</v>
      </c>
    </row>
    <row r="30" spans="1:16" ht="26.25" customHeight="1" thickBot="1">
      <c r="A30" s="66">
        <f t="shared" si="0"/>
        <v>16</v>
      </c>
      <c r="B30" s="9"/>
      <c r="C30" s="9"/>
      <c r="D30" s="10">
        <v>0</v>
      </c>
      <c r="E30" s="9">
        <v>220</v>
      </c>
      <c r="F30" s="9"/>
      <c r="G30" s="9"/>
      <c r="H30" s="16">
        <f t="shared" si="3"/>
        <v>0</v>
      </c>
      <c r="I30" s="67"/>
      <c r="J30" s="33">
        <v>0</v>
      </c>
      <c r="K30" s="71">
        <f t="shared" si="1"/>
        <v>0</v>
      </c>
      <c r="L30" s="72">
        <f t="shared" si="4"/>
        <v>1.0197818053030303</v>
      </c>
      <c r="M30" s="70"/>
      <c r="N30" s="44">
        <v>25</v>
      </c>
      <c r="O30" s="155">
        <v>0.021</v>
      </c>
      <c r="P30" s="156" t="s">
        <v>53</v>
      </c>
    </row>
    <row r="31" spans="1:17" ht="26.25" customHeight="1" thickBot="1">
      <c r="A31" s="66">
        <f t="shared" si="0"/>
        <v>17</v>
      </c>
      <c r="B31" s="9"/>
      <c r="C31" s="9"/>
      <c r="D31" s="10">
        <v>0</v>
      </c>
      <c r="E31" s="9">
        <v>220</v>
      </c>
      <c r="F31" s="9"/>
      <c r="G31" s="9"/>
      <c r="H31" s="16">
        <f t="shared" si="3"/>
        <v>0</v>
      </c>
      <c r="I31" s="78"/>
      <c r="J31" s="35">
        <v>0</v>
      </c>
      <c r="K31" s="71">
        <f t="shared" si="1"/>
        <v>0</v>
      </c>
      <c r="L31" s="72">
        <f t="shared" si="4"/>
        <v>1.0197818053030303</v>
      </c>
      <c r="M31" s="70"/>
      <c r="N31" s="84"/>
      <c r="O31" s="157"/>
      <c r="P31" s="156"/>
      <c r="Q31" s="1"/>
    </row>
    <row r="32" spans="1:17" ht="26.25" customHeight="1" thickBot="1">
      <c r="A32" s="66">
        <f t="shared" si="0"/>
        <v>18</v>
      </c>
      <c r="B32" s="9"/>
      <c r="C32" s="9"/>
      <c r="D32" s="10">
        <v>0</v>
      </c>
      <c r="E32" s="9">
        <v>220</v>
      </c>
      <c r="F32" s="9"/>
      <c r="G32" s="9"/>
      <c r="H32" s="16">
        <f t="shared" si="3"/>
        <v>0</v>
      </c>
      <c r="I32" s="67"/>
      <c r="J32" s="33">
        <v>0</v>
      </c>
      <c r="K32" s="71">
        <f t="shared" si="1"/>
        <v>0</v>
      </c>
      <c r="L32" s="72">
        <f t="shared" si="4"/>
        <v>1.0197818053030303</v>
      </c>
      <c r="M32" s="70"/>
      <c r="P32" s="156"/>
      <c r="Q32" s="1"/>
    </row>
    <row r="33" spans="1:17" ht="26.25" customHeight="1" thickBot="1">
      <c r="A33" s="66">
        <f t="shared" si="0"/>
        <v>19</v>
      </c>
      <c r="B33" s="9"/>
      <c r="C33" s="9"/>
      <c r="D33" s="10">
        <v>0</v>
      </c>
      <c r="E33" s="9">
        <v>220</v>
      </c>
      <c r="F33" s="9"/>
      <c r="G33" s="9"/>
      <c r="H33" s="16">
        <f t="shared" si="3"/>
        <v>0</v>
      </c>
      <c r="I33" s="78"/>
      <c r="J33" s="35">
        <v>0</v>
      </c>
      <c r="K33" s="71">
        <f t="shared" si="1"/>
        <v>0</v>
      </c>
      <c r="L33" s="72">
        <f t="shared" si="4"/>
        <v>1.0197818053030303</v>
      </c>
      <c r="M33" s="70"/>
      <c r="Q33" s="1"/>
    </row>
    <row r="34" spans="1:13" ht="26.25" customHeight="1" thickBot="1">
      <c r="A34" s="66">
        <f t="shared" si="0"/>
        <v>20</v>
      </c>
      <c r="B34" s="9"/>
      <c r="C34" s="9"/>
      <c r="D34" s="10">
        <v>0</v>
      </c>
      <c r="E34" s="9">
        <v>220</v>
      </c>
      <c r="F34" s="9"/>
      <c r="G34" s="9"/>
      <c r="H34" s="16">
        <f t="shared" si="3"/>
        <v>0</v>
      </c>
      <c r="I34" s="67"/>
      <c r="J34" s="33">
        <v>0</v>
      </c>
      <c r="K34" s="71">
        <f t="shared" si="1"/>
        <v>0</v>
      </c>
      <c r="L34" s="72">
        <f t="shared" si="4"/>
        <v>1.0197818053030303</v>
      </c>
      <c r="M34" s="70"/>
    </row>
    <row r="35" spans="1:13" ht="26.25" customHeight="1" thickBot="1">
      <c r="A35" s="66">
        <f t="shared" si="0"/>
        <v>21</v>
      </c>
      <c r="B35" s="9"/>
      <c r="C35" s="9"/>
      <c r="D35" s="10">
        <v>0</v>
      </c>
      <c r="E35" s="9">
        <v>220</v>
      </c>
      <c r="F35" s="9"/>
      <c r="G35" s="9"/>
      <c r="H35" s="16">
        <f t="shared" si="3"/>
        <v>0</v>
      </c>
      <c r="I35" s="78"/>
      <c r="J35" s="35">
        <v>0</v>
      </c>
      <c r="K35" s="71">
        <f t="shared" si="1"/>
        <v>0</v>
      </c>
      <c r="L35" s="72">
        <f t="shared" si="4"/>
        <v>1.0197818053030303</v>
      </c>
      <c r="M35" s="70"/>
    </row>
    <row r="36" spans="1:13" ht="26.25" customHeight="1" thickBot="1">
      <c r="A36" s="66">
        <f t="shared" si="0"/>
        <v>22</v>
      </c>
      <c r="B36" s="9"/>
      <c r="C36" s="9"/>
      <c r="D36" s="10">
        <v>0</v>
      </c>
      <c r="E36" s="9">
        <v>220</v>
      </c>
      <c r="F36" s="9"/>
      <c r="G36" s="9"/>
      <c r="H36" s="16">
        <f t="shared" si="3"/>
        <v>0</v>
      </c>
      <c r="I36" s="67"/>
      <c r="J36" s="33">
        <v>0</v>
      </c>
      <c r="K36" s="71">
        <f t="shared" si="1"/>
        <v>0</v>
      </c>
      <c r="L36" s="72">
        <f t="shared" si="4"/>
        <v>1.0197818053030303</v>
      </c>
      <c r="M36" s="70"/>
    </row>
    <row r="37" spans="1:13" ht="26.25" customHeight="1" thickBot="1">
      <c r="A37" s="66">
        <f t="shared" si="0"/>
        <v>23</v>
      </c>
      <c r="B37" s="9"/>
      <c r="C37" s="9"/>
      <c r="D37" s="10">
        <v>0</v>
      </c>
      <c r="E37" s="9">
        <v>220</v>
      </c>
      <c r="F37" s="9"/>
      <c r="G37" s="9"/>
      <c r="H37" s="16">
        <f t="shared" si="3"/>
        <v>0</v>
      </c>
      <c r="I37" s="78"/>
      <c r="J37" s="35">
        <v>0</v>
      </c>
      <c r="K37" s="71">
        <f t="shared" si="1"/>
        <v>0</v>
      </c>
      <c r="L37" s="72">
        <f t="shared" si="4"/>
        <v>1.0197818053030303</v>
      </c>
      <c r="M37" s="70"/>
    </row>
    <row r="38" spans="1:13" ht="26.25" customHeight="1" thickBot="1">
      <c r="A38" s="66">
        <f t="shared" si="0"/>
        <v>24</v>
      </c>
      <c r="B38" s="9"/>
      <c r="C38" s="9"/>
      <c r="D38" s="10">
        <v>0</v>
      </c>
      <c r="E38" s="9">
        <v>220</v>
      </c>
      <c r="F38" s="9"/>
      <c r="G38" s="9"/>
      <c r="H38" s="16">
        <f t="shared" si="3"/>
        <v>0</v>
      </c>
      <c r="I38" s="67"/>
      <c r="J38" s="33">
        <v>0</v>
      </c>
      <c r="K38" s="71">
        <f t="shared" si="1"/>
        <v>0</v>
      </c>
      <c r="L38" s="72">
        <f t="shared" si="4"/>
        <v>1.0197818053030303</v>
      </c>
      <c r="M38" s="70"/>
    </row>
    <row r="39" spans="1:13" ht="26.25" customHeight="1" thickBot="1">
      <c r="A39" s="66">
        <f t="shared" si="0"/>
        <v>25</v>
      </c>
      <c r="B39" s="9"/>
      <c r="C39" s="9"/>
      <c r="D39" s="10">
        <v>0</v>
      </c>
      <c r="E39" s="9">
        <v>220</v>
      </c>
      <c r="F39" s="9"/>
      <c r="G39" s="9"/>
      <c r="H39" s="16">
        <f t="shared" si="3"/>
        <v>0</v>
      </c>
      <c r="I39" s="78"/>
      <c r="J39" s="35">
        <v>0</v>
      </c>
      <c r="K39" s="71">
        <f t="shared" si="1"/>
        <v>0</v>
      </c>
      <c r="L39" s="72">
        <f t="shared" si="4"/>
        <v>1.0197818053030303</v>
      </c>
      <c r="M39" s="70"/>
    </row>
    <row r="40" spans="1:13" ht="26.25" customHeight="1" thickBot="1">
      <c r="A40" s="66">
        <f t="shared" si="0"/>
        <v>26</v>
      </c>
      <c r="B40" s="9"/>
      <c r="C40" s="9"/>
      <c r="D40" s="10">
        <v>0</v>
      </c>
      <c r="E40" s="9">
        <v>220</v>
      </c>
      <c r="F40" s="9"/>
      <c r="G40" s="9"/>
      <c r="H40" s="16">
        <f t="shared" si="3"/>
        <v>0</v>
      </c>
      <c r="I40" s="67"/>
      <c r="J40" s="33">
        <v>0</v>
      </c>
      <c r="K40" s="71">
        <f t="shared" si="1"/>
        <v>0</v>
      </c>
      <c r="L40" s="72">
        <f t="shared" si="4"/>
        <v>1.0197818053030303</v>
      </c>
      <c r="M40" s="70"/>
    </row>
    <row r="41" spans="1:13" ht="26.25" customHeight="1" thickBot="1">
      <c r="A41" s="66">
        <f t="shared" si="0"/>
        <v>27</v>
      </c>
      <c r="B41" s="9"/>
      <c r="C41" s="9"/>
      <c r="D41" s="10">
        <v>0</v>
      </c>
      <c r="E41" s="9">
        <v>220</v>
      </c>
      <c r="F41" s="9"/>
      <c r="G41" s="9"/>
      <c r="H41" s="16">
        <f t="shared" si="3"/>
        <v>0</v>
      </c>
      <c r="I41" s="78"/>
      <c r="J41" s="35">
        <v>0</v>
      </c>
      <c r="K41" s="71">
        <f t="shared" si="1"/>
        <v>0</v>
      </c>
      <c r="L41" s="72">
        <f t="shared" si="4"/>
        <v>1.0197818053030303</v>
      </c>
      <c r="M41" s="70"/>
    </row>
    <row r="42" spans="1:13" ht="26.25" customHeight="1" thickBot="1">
      <c r="A42" s="66">
        <f t="shared" si="0"/>
        <v>28</v>
      </c>
      <c r="B42" s="9"/>
      <c r="C42" s="9"/>
      <c r="D42" s="10">
        <v>0</v>
      </c>
      <c r="E42" s="9">
        <v>220</v>
      </c>
      <c r="F42" s="9"/>
      <c r="G42" s="9"/>
      <c r="H42" s="16">
        <f t="shared" si="3"/>
        <v>0</v>
      </c>
      <c r="I42" s="67"/>
      <c r="J42" s="33">
        <v>0</v>
      </c>
      <c r="K42" s="71">
        <f t="shared" si="1"/>
        <v>0</v>
      </c>
      <c r="L42" s="72">
        <f t="shared" si="4"/>
        <v>1.0197818053030303</v>
      </c>
      <c r="M42" s="70"/>
    </row>
    <row r="43" spans="1:13" ht="26.25" customHeight="1" thickBot="1">
      <c r="A43" s="66">
        <f t="shared" si="0"/>
        <v>29</v>
      </c>
      <c r="B43" s="9"/>
      <c r="C43" s="9"/>
      <c r="D43" s="10">
        <v>0</v>
      </c>
      <c r="E43" s="9">
        <v>220</v>
      </c>
      <c r="F43" s="9"/>
      <c r="G43" s="9"/>
      <c r="H43" s="16">
        <f t="shared" si="3"/>
        <v>0</v>
      </c>
      <c r="I43" s="78"/>
      <c r="J43" s="35">
        <v>0</v>
      </c>
      <c r="K43" s="71">
        <f t="shared" si="1"/>
        <v>0</v>
      </c>
      <c r="L43" s="72">
        <f t="shared" si="4"/>
        <v>1.0197818053030303</v>
      </c>
      <c r="M43" s="70"/>
    </row>
    <row r="44" spans="1:13" ht="26.25" customHeight="1" thickBot="1">
      <c r="A44" s="66">
        <f t="shared" si="0"/>
        <v>30</v>
      </c>
      <c r="B44" s="9"/>
      <c r="C44" s="9"/>
      <c r="D44" s="10">
        <v>0</v>
      </c>
      <c r="E44" s="9">
        <v>220</v>
      </c>
      <c r="F44" s="9"/>
      <c r="G44" s="9"/>
      <c r="H44" s="16">
        <f t="shared" si="3"/>
        <v>0</v>
      </c>
      <c r="I44" s="67"/>
      <c r="J44" s="33">
        <v>0</v>
      </c>
      <c r="K44" s="71">
        <f t="shared" si="1"/>
        <v>0</v>
      </c>
      <c r="L44" s="72">
        <f t="shared" si="4"/>
        <v>1.0197818053030303</v>
      </c>
      <c r="M44" s="70"/>
    </row>
    <row r="45" spans="1:13" ht="26.25" customHeight="1" thickBot="1">
      <c r="A45" s="66">
        <f t="shared" si="0"/>
        <v>31</v>
      </c>
      <c r="B45" s="9"/>
      <c r="C45" s="9"/>
      <c r="D45" s="10">
        <v>0</v>
      </c>
      <c r="E45" s="9">
        <v>220</v>
      </c>
      <c r="F45" s="9"/>
      <c r="G45" s="9"/>
      <c r="H45" s="16">
        <f t="shared" si="3"/>
        <v>0</v>
      </c>
      <c r="I45" s="78"/>
      <c r="J45" s="35">
        <v>0</v>
      </c>
      <c r="K45" s="71">
        <f t="shared" si="1"/>
        <v>0</v>
      </c>
      <c r="L45" s="72">
        <f t="shared" si="4"/>
        <v>1.0197818053030303</v>
      </c>
      <c r="M45" s="70"/>
    </row>
    <row r="46" spans="1:13" ht="26.25" customHeight="1" thickBot="1">
      <c r="A46" s="66">
        <f t="shared" si="0"/>
        <v>32</v>
      </c>
      <c r="B46" s="9"/>
      <c r="C46" s="9"/>
      <c r="D46" s="10">
        <v>0</v>
      </c>
      <c r="E46" s="9">
        <v>220</v>
      </c>
      <c r="F46" s="9"/>
      <c r="G46" s="9"/>
      <c r="H46" s="16">
        <f t="shared" si="3"/>
        <v>0</v>
      </c>
      <c r="I46" s="67"/>
      <c r="J46" s="33">
        <v>0</v>
      </c>
      <c r="K46" s="71">
        <f t="shared" si="1"/>
        <v>0</v>
      </c>
      <c r="L46" s="72">
        <f t="shared" si="4"/>
        <v>1.0197818053030303</v>
      </c>
      <c r="M46" s="70"/>
    </row>
    <row r="47" spans="1:13" ht="26.25" customHeight="1" thickBot="1">
      <c r="A47" s="66">
        <f t="shared" si="0"/>
        <v>33</v>
      </c>
      <c r="B47" s="9"/>
      <c r="C47" s="9"/>
      <c r="D47" s="10">
        <v>0</v>
      </c>
      <c r="E47" s="9">
        <v>220</v>
      </c>
      <c r="F47" s="9"/>
      <c r="G47" s="9"/>
      <c r="H47" s="16">
        <f t="shared" si="3"/>
        <v>0</v>
      </c>
      <c r="I47" s="78"/>
      <c r="J47" s="35">
        <v>0</v>
      </c>
      <c r="K47" s="71">
        <f t="shared" si="1"/>
        <v>0</v>
      </c>
      <c r="L47" s="72">
        <f t="shared" si="4"/>
        <v>1.0197818053030303</v>
      </c>
      <c r="M47" s="70"/>
    </row>
    <row r="48" spans="1:13" ht="26.25" customHeight="1" thickBot="1">
      <c r="A48" s="66">
        <f t="shared" si="0"/>
        <v>34</v>
      </c>
      <c r="B48" s="9"/>
      <c r="C48" s="9"/>
      <c r="D48" s="10">
        <v>0</v>
      </c>
      <c r="E48" s="9">
        <v>220</v>
      </c>
      <c r="F48" s="9"/>
      <c r="G48" s="9"/>
      <c r="H48" s="16">
        <f t="shared" si="3"/>
        <v>0</v>
      </c>
      <c r="I48" s="67"/>
      <c r="J48" s="33">
        <v>0</v>
      </c>
      <c r="K48" s="71">
        <f t="shared" si="1"/>
        <v>0</v>
      </c>
      <c r="L48" s="72">
        <f t="shared" si="4"/>
        <v>1.0197818053030303</v>
      </c>
      <c r="M48" s="70"/>
    </row>
    <row r="49" spans="1:13" ht="26.25" customHeight="1" thickBot="1">
      <c r="A49" s="66">
        <f t="shared" si="0"/>
        <v>35</v>
      </c>
      <c r="B49" s="9"/>
      <c r="C49" s="9"/>
      <c r="D49" s="10">
        <v>0</v>
      </c>
      <c r="E49" s="9">
        <v>220</v>
      </c>
      <c r="F49" s="9"/>
      <c r="G49" s="9"/>
      <c r="H49" s="16">
        <f t="shared" si="3"/>
        <v>0</v>
      </c>
      <c r="I49" s="78"/>
      <c r="J49" s="35">
        <v>0</v>
      </c>
      <c r="K49" s="71">
        <f t="shared" si="1"/>
        <v>0</v>
      </c>
      <c r="L49" s="72">
        <f t="shared" si="4"/>
        <v>1.0197818053030303</v>
      </c>
      <c r="M49" s="70"/>
    </row>
    <row r="50" spans="1:13" ht="26.25" customHeight="1" thickBot="1">
      <c r="A50" s="66">
        <f t="shared" si="0"/>
        <v>36</v>
      </c>
      <c r="B50" s="9"/>
      <c r="C50" s="9"/>
      <c r="D50" s="10">
        <v>0</v>
      </c>
      <c r="E50" s="9">
        <v>220</v>
      </c>
      <c r="F50" s="9"/>
      <c r="G50" s="9"/>
      <c r="H50" s="16">
        <f t="shared" si="3"/>
        <v>0</v>
      </c>
      <c r="I50" s="67"/>
      <c r="J50" s="33">
        <v>0</v>
      </c>
      <c r="K50" s="71">
        <f t="shared" si="1"/>
        <v>0</v>
      </c>
      <c r="L50" s="72">
        <f t="shared" si="4"/>
        <v>1.0197818053030303</v>
      </c>
      <c r="M50" s="70"/>
    </row>
    <row r="51" spans="1:13" ht="26.25" customHeight="1" thickBot="1">
      <c r="A51" s="66">
        <f t="shared" si="0"/>
        <v>37</v>
      </c>
      <c r="B51" s="9"/>
      <c r="C51" s="9"/>
      <c r="D51" s="10">
        <v>0</v>
      </c>
      <c r="E51" s="9">
        <v>220</v>
      </c>
      <c r="F51" s="9"/>
      <c r="G51" s="9"/>
      <c r="H51" s="16">
        <f t="shared" si="3"/>
        <v>0</v>
      </c>
      <c r="I51" s="78"/>
      <c r="J51" s="35">
        <v>0</v>
      </c>
      <c r="K51" s="71">
        <f t="shared" si="1"/>
        <v>0</v>
      </c>
      <c r="L51" s="72">
        <f t="shared" si="4"/>
        <v>1.0197818053030303</v>
      </c>
      <c r="M51" s="70"/>
    </row>
    <row r="52" spans="1:13" ht="26.25" customHeight="1" thickBot="1">
      <c r="A52" s="66">
        <f t="shared" si="0"/>
        <v>38</v>
      </c>
      <c r="B52" s="9"/>
      <c r="C52" s="9"/>
      <c r="D52" s="10">
        <v>0</v>
      </c>
      <c r="E52" s="9">
        <v>220</v>
      </c>
      <c r="F52" s="9"/>
      <c r="G52" s="9"/>
      <c r="H52" s="16">
        <f t="shared" si="3"/>
        <v>0</v>
      </c>
      <c r="I52" s="67"/>
      <c r="J52" s="33">
        <v>0</v>
      </c>
      <c r="K52" s="71">
        <f t="shared" si="1"/>
        <v>0</v>
      </c>
      <c r="L52" s="72">
        <f t="shared" si="4"/>
        <v>1.0197818053030303</v>
      </c>
      <c r="M52" s="70"/>
    </row>
    <row r="53" spans="1:13" ht="26.25" customHeight="1" thickBot="1">
      <c r="A53" s="66">
        <f t="shared" si="0"/>
        <v>39</v>
      </c>
      <c r="B53" s="9"/>
      <c r="C53" s="9"/>
      <c r="D53" s="10">
        <v>0</v>
      </c>
      <c r="E53" s="9">
        <v>220</v>
      </c>
      <c r="F53" s="9"/>
      <c r="G53" s="9"/>
      <c r="H53" s="16">
        <f t="shared" si="3"/>
        <v>0</v>
      </c>
      <c r="I53" s="78"/>
      <c r="J53" s="35">
        <v>0</v>
      </c>
      <c r="K53" s="71">
        <f t="shared" si="1"/>
        <v>0</v>
      </c>
      <c r="L53" s="72">
        <f t="shared" si="4"/>
        <v>1.0197818053030303</v>
      </c>
      <c r="M53" s="70"/>
    </row>
    <row r="54" spans="1:13" ht="26.25" customHeight="1" thickBot="1">
      <c r="A54" s="66">
        <f t="shared" si="0"/>
        <v>40</v>
      </c>
      <c r="B54" s="9"/>
      <c r="C54" s="9"/>
      <c r="D54" s="10">
        <v>0</v>
      </c>
      <c r="E54" s="9">
        <v>220</v>
      </c>
      <c r="F54" s="9"/>
      <c r="G54" s="9"/>
      <c r="H54" s="16">
        <f t="shared" si="3"/>
        <v>0</v>
      </c>
      <c r="I54" s="67"/>
      <c r="J54" s="33">
        <v>0</v>
      </c>
      <c r="K54" s="71">
        <f t="shared" si="1"/>
        <v>0</v>
      </c>
      <c r="L54" s="72">
        <f t="shared" si="4"/>
        <v>1.0197818053030303</v>
      </c>
      <c r="M54" s="70"/>
    </row>
    <row r="55" spans="1:13" ht="26.25" customHeight="1" thickBot="1">
      <c r="A55" s="66">
        <f t="shared" si="0"/>
        <v>41</v>
      </c>
      <c r="B55" s="9"/>
      <c r="C55" s="9"/>
      <c r="D55" s="10">
        <v>0</v>
      </c>
      <c r="E55" s="9">
        <v>220</v>
      </c>
      <c r="F55" s="9"/>
      <c r="G55" s="9"/>
      <c r="H55" s="16">
        <f t="shared" si="3"/>
        <v>0</v>
      </c>
      <c r="I55" s="78"/>
      <c r="J55" s="35">
        <v>0</v>
      </c>
      <c r="K55" s="71">
        <f t="shared" si="1"/>
        <v>0</v>
      </c>
      <c r="L55" s="72">
        <f t="shared" si="4"/>
        <v>1.0197818053030303</v>
      </c>
      <c r="M55" s="70"/>
    </row>
    <row r="56" spans="1:13" ht="26.25" customHeight="1" thickBot="1">
      <c r="A56" s="66">
        <f t="shared" si="0"/>
        <v>42</v>
      </c>
      <c r="B56" s="9"/>
      <c r="C56" s="9"/>
      <c r="D56" s="10">
        <v>0</v>
      </c>
      <c r="E56" s="9">
        <v>220</v>
      </c>
      <c r="F56" s="9"/>
      <c r="G56" s="9"/>
      <c r="H56" s="16">
        <f t="shared" si="3"/>
        <v>0</v>
      </c>
      <c r="I56" s="67"/>
      <c r="J56" s="33">
        <v>0</v>
      </c>
      <c r="K56" s="71">
        <f t="shared" si="1"/>
        <v>0</v>
      </c>
      <c r="L56" s="72">
        <f t="shared" si="4"/>
        <v>1.0197818053030303</v>
      </c>
      <c r="M56" s="70"/>
    </row>
    <row r="57" spans="1:13" ht="26.25" customHeight="1" thickBot="1">
      <c r="A57" s="79">
        <f t="shared" si="0"/>
        <v>43</v>
      </c>
      <c r="B57" s="11"/>
      <c r="C57" s="11"/>
      <c r="D57" s="12">
        <v>0</v>
      </c>
      <c r="E57" s="11">
        <v>220</v>
      </c>
      <c r="F57" s="11"/>
      <c r="G57" s="11"/>
      <c r="H57" s="17">
        <f t="shared" si="3"/>
        <v>0</v>
      </c>
      <c r="I57" s="80"/>
      <c r="J57" s="36">
        <v>0</v>
      </c>
      <c r="K57" s="81">
        <f t="shared" si="1"/>
        <v>0</v>
      </c>
      <c r="L57" s="82">
        <f t="shared" si="4"/>
        <v>1.0197818053030303</v>
      </c>
      <c r="M57" s="70"/>
    </row>
    <row r="58" ht="13.5" thickTop="1"/>
  </sheetData>
  <sheetProtection password="E9B5" sheet="1" objects="1" scenarios="1" selectLockedCells="1"/>
  <mergeCells count="17">
    <mergeCell ref="A11:L12"/>
    <mergeCell ref="A1:L1"/>
    <mergeCell ref="A2:L2"/>
    <mergeCell ref="A3:A4"/>
    <mergeCell ref="B3:B4"/>
    <mergeCell ref="C3:C4"/>
    <mergeCell ref="K3:K4"/>
    <mergeCell ref="E13:E14"/>
    <mergeCell ref="K13:K14"/>
    <mergeCell ref="Y2:Z2"/>
    <mergeCell ref="A13:A14"/>
    <mergeCell ref="B13:B14"/>
    <mergeCell ref="C13:C14"/>
    <mergeCell ref="D13:D14"/>
    <mergeCell ref="A8:L8"/>
    <mergeCell ref="A9:L9"/>
    <mergeCell ref="A10:L10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E34"/>
  <sheetViews>
    <sheetView showGridLines="0" tabSelected="1" zoomScale="85" zoomScaleNormal="85" workbookViewId="0" topLeftCell="A1">
      <selection activeCell="B13" sqref="B13"/>
    </sheetView>
  </sheetViews>
  <sheetFormatPr defaultColWidth="11.7109375" defaultRowHeight="12.75"/>
  <cols>
    <col min="1" max="1" width="7.7109375" style="47" customWidth="1"/>
    <col min="2" max="2" width="20.8515625" style="47" customWidth="1"/>
    <col min="3" max="3" width="19.28125" style="47" customWidth="1"/>
    <col min="4" max="4" width="10.28125" style="47" customWidth="1"/>
    <col min="5" max="5" width="10.57421875" style="47" customWidth="1"/>
    <col min="6" max="6" width="14.421875" style="47" customWidth="1"/>
    <col min="7" max="7" width="14.57421875" style="47" customWidth="1"/>
    <col min="8" max="8" width="11.8515625" style="47" customWidth="1"/>
    <col min="9" max="9" width="11.421875" style="47" customWidth="1"/>
    <col min="10" max="10" width="36.57421875" style="127" customWidth="1"/>
    <col min="11" max="11" width="10.421875" style="1" customWidth="1"/>
    <col min="12" max="12" width="11.28125" style="47" customWidth="1"/>
    <col min="13" max="13" width="11.00390625" style="47" customWidth="1"/>
    <col min="14" max="14" width="31.57421875" style="165" customWidth="1"/>
    <col min="15" max="15" width="32.8515625" style="166" customWidth="1"/>
    <col min="16" max="16" width="9.7109375" style="14" customWidth="1"/>
    <col min="17" max="17" width="11.7109375" style="14" customWidth="1"/>
    <col min="18" max="18" width="44.00390625" style="14" customWidth="1"/>
    <col min="19" max="19" width="9.140625" style="129" customWidth="1"/>
    <col min="20" max="20" width="11.7109375" style="129" customWidth="1"/>
    <col min="21" max="21" width="11.7109375" style="47" customWidth="1"/>
    <col min="22" max="22" width="7.8515625" style="47" customWidth="1"/>
    <col min="23" max="23" width="11.7109375" style="47" hidden="1" customWidth="1"/>
    <col min="24" max="24" width="36.8515625" style="47" customWidth="1"/>
    <col min="25" max="16384" width="11.7109375" style="47" customWidth="1"/>
  </cols>
  <sheetData>
    <row r="1" spans="16:31" ht="15.75" thickBot="1">
      <c r="P1" s="13"/>
      <c r="Q1" s="13"/>
      <c r="R1" s="13"/>
      <c r="S1" s="128"/>
      <c r="X1" s="162">
        <v>2</v>
      </c>
      <c r="Y1" s="163"/>
      <c r="Z1" s="163"/>
      <c r="AA1" s="163"/>
      <c r="AB1" s="163"/>
      <c r="AC1" s="163"/>
      <c r="AD1" s="163"/>
      <c r="AE1" s="163"/>
    </row>
    <row r="2" spans="1:31" ht="36.75" customHeight="1">
      <c r="A2" s="223" t="s">
        <v>94</v>
      </c>
      <c r="B2" s="224"/>
      <c r="C2" s="224"/>
      <c r="D2" s="224"/>
      <c r="E2" s="224"/>
      <c r="F2" s="224"/>
      <c r="G2" s="224"/>
      <c r="H2" s="224" t="s">
        <v>1</v>
      </c>
      <c r="I2" s="224"/>
      <c r="J2" s="224"/>
      <c r="K2" s="224"/>
      <c r="L2" s="224"/>
      <c r="M2" s="225"/>
      <c r="N2" s="219" t="s">
        <v>95</v>
      </c>
      <c r="O2" s="220"/>
      <c r="P2" s="173"/>
      <c r="Q2" s="13"/>
      <c r="R2" s="161" t="s">
        <v>90</v>
      </c>
      <c r="S2" s="128"/>
      <c r="X2" s="163" t="s">
        <v>91</v>
      </c>
      <c r="Y2" s="163"/>
      <c r="Z2" s="163"/>
      <c r="AA2" s="163"/>
      <c r="AB2" s="163"/>
      <c r="AC2" s="163"/>
      <c r="AD2" s="163"/>
      <c r="AE2" s="163"/>
    </row>
    <row r="3" spans="1:31" ht="43.5" customHeight="1" thickBot="1">
      <c r="A3" s="226" t="s">
        <v>82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8"/>
      <c r="N3" s="221"/>
      <c r="O3" s="222"/>
      <c r="P3" s="173"/>
      <c r="Q3" s="15"/>
      <c r="R3" s="160" t="s">
        <v>89</v>
      </c>
      <c r="S3" s="128"/>
      <c r="X3" s="164" t="s">
        <v>89</v>
      </c>
      <c r="Y3" s="163"/>
      <c r="Z3" s="163"/>
      <c r="AA3" s="163"/>
      <c r="AB3" s="163"/>
      <c r="AC3" s="163"/>
      <c r="AD3" s="163"/>
      <c r="AE3" s="163"/>
    </row>
    <row r="4" spans="1:20" s="100" customFormat="1" ht="60.75" thickBot="1">
      <c r="A4" s="229" t="s">
        <v>2</v>
      </c>
      <c r="B4" s="216" t="s">
        <v>3</v>
      </c>
      <c r="C4" s="216" t="s">
        <v>4</v>
      </c>
      <c r="D4" s="116" t="s">
        <v>5</v>
      </c>
      <c r="E4" s="117" t="s">
        <v>6</v>
      </c>
      <c r="F4" s="159" t="s">
        <v>83</v>
      </c>
      <c r="G4" s="159" t="s">
        <v>85</v>
      </c>
      <c r="H4" s="118" t="s">
        <v>84</v>
      </c>
      <c r="I4" s="119" t="s">
        <v>9</v>
      </c>
      <c r="J4" s="119" t="s">
        <v>67</v>
      </c>
      <c r="K4" s="97" t="s">
        <v>10</v>
      </c>
      <c r="L4" s="230" t="s">
        <v>11</v>
      </c>
      <c r="M4" s="185" t="s">
        <v>12</v>
      </c>
      <c r="N4" s="221"/>
      <c r="O4" s="222"/>
      <c r="P4" s="174"/>
      <c r="Q4" s="143" t="s">
        <v>65</v>
      </c>
      <c r="R4" s="144" t="s">
        <v>70</v>
      </c>
      <c r="S4" s="130"/>
      <c r="T4" s="131"/>
    </row>
    <row r="5" spans="1:20" s="115" customFormat="1" ht="18" customHeight="1" thickBot="1">
      <c r="A5" s="229"/>
      <c r="B5" s="216"/>
      <c r="C5" s="216"/>
      <c r="D5" s="120" t="s">
        <v>13</v>
      </c>
      <c r="E5" s="121" t="s">
        <v>14</v>
      </c>
      <c r="F5" s="121" t="s">
        <v>15</v>
      </c>
      <c r="G5" s="121" t="s">
        <v>93</v>
      </c>
      <c r="H5" s="122" t="s">
        <v>16</v>
      </c>
      <c r="I5" s="123" t="s">
        <v>15</v>
      </c>
      <c r="J5" s="124"/>
      <c r="K5" s="125" t="s">
        <v>76</v>
      </c>
      <c r="L5" s="230"/>
      <c r="M5" s="186" t="s">
        <v>18</v>
      </c>
      <c r="N5" s="221"/>
      <c r="O5" s="222"/>
      <c r="P5" s="175" t="s">
        <v>63</v>
      </c>
      <c r="Q5" s="145" t="s">
        <v>35</v>
      </c>
      <c r="R5" s="145" t="s">
        <v>71</v>
      </c>
      <c r="S5" s="132"/>
      <c r="T5" s="133"/>
    </row>
    <row r="6" spans="1:20" s="4" customFormat="1" ht="29.25" customHeight="1" thickBot="1">
      <c r="A6" s="176">
        <v>1</v>
      </c>
      <c r="B6" s="167" t="s">
        <v>64</v>
      </c>
      <c r="C6" s="167" t="s">
        <v>79</v>
      </c>
      <c r="D6" s="168">
        <v>30</v>
      </c>
      <c r="E6" s="169">
        <v>220</v>
      </c>
      <c r="F6" s="231">
        <v>400</v>
      </c>
      <c r="G6" s="231">
        <v>150</v>
      </c>
      <c r="H6" s="172">
        <v>2</v>
      </c>
      <c r="I6" s="169">
        <f>((G6*1000/381)/H6)</f>
        <v>196.8503937007874</v>
      </c>
      <c r="J6" s="138">
        <v>14</v>
      </c>
      <c r="K6" s="170">
        <f aca="true" t="shared" si="0" ref="K6:K11">VLOOKUP(J6,$P$6:$Q$29,2)</f>
        <v>0.043000000000000003</v>
      </c>
      <c r="L6" s="171">
        <f aca="true" t="shared" si="1" ref="L6:L25">+((I6*D6/100*K6)/E6)*100</f>
        <v>1.154259126700072</v>
      </c>
      <c r="M6" s="187">
        <f>IF(ISERROR(VLOOKUP($B6,$C$6:$M$25,11,FALSE))=TRUE,L6,L6+VLOOKUP($B6,$C$6:$M$25,11,FALSE))</f>
        <v>1.154259126700072</v>
      </c>
      <c r="N6" s="188">
        <f>IF(M6&gt;$X$1,"* PREVER QUEDA DE TENSÃO ACUMULADA DE NO MÁXIMO 2%","")</f>
      </c>
      <c r="O6" s="189">
        <f>IF((G6*1000/381)&gt;F6,"*DEMANDA SUPERIOR A POTÊNCIA LIBERADA PELO DISJUNTOR","")</f>
      </c>
      <c r="P6" s="134">
        <v>1</v>
      </c>
      <c r="Q6" s="146">
        <v>0</v>
      </c>
      <c r="R6" s="146" t="s">
        <v>69</v>
      </c>
      <c r="S6" s="135"/>
      <c r="T6" s="61"/>
    </row>
    <row r="7" spans="1:20" s="4" customFormat="1" ht="29.25" customHeight="1" thickBot="1">
      <c r="A7" s="176">
        <f aca="true" t="shared" si="2" ref="A7:A25">A6+1</f>
        <v>2</v>
      </c>
      <c r="B7" s="167" t="s">
        <v>79</v>
      </c>
      <c r="C7" s="167" t="s">
        <v>77</v>
      </c>
      <c r="D7" s="168">
        <v>20</v>
      </c>
      <c r="E7" s="169">
        <v>220</v>
      </c>
      <c r="F7" s="231">
        <v>100</v>
      </c>
      <c r="G7" s="231">
        <v>33</v>
      </c>
      <c r="H7" s="172">
        <v>1</v>
      </c>
      <c r="I7" s="169">
        <f aca="true" t="shared" si="3" ref="I7:I25">((G7*1000/381)/H7)</f>
        <v>86.61417322834646</v>
      </c>
      <c r="J7" s="139">
        <v>9</v>
      </c>
      <c r="K7" s="170">
        <f t="shared" si="0"/>
        <v>0.099</v>
      </c>
      <c r="L7" s="171">
        <f t="shared" si="1"/>
        <v>0.779527559055118</v>
      </c>
      <c r="M7" s="187">
        <f aca="true" t="shared" si="4" ref="M7:M25">IF(ISERROR(VLOOKUP($B7,$C$6:$M$25,11,FALSE))=TRUE,L7,L7+VLOOKUP($B7,$C$6:$M$25,11,FALSE))</f>
        <v>1.93378668575519</v>
      </c>
      <c r="N7" s="188">
        <f aca="true" t="shared" si="5" ref="N7:N25">IF(M7&gt;$X$1,"* PREVER QUEDA DE TENSÃO ACUMULADA DE NO MÁXIMO 2%","")</f>
      </c>
      <c r="O7" s="189">
        <f aca="true" t="shared" si="6" ref="O7:O25">IF((G7*1000/381)&gt;F7,"*DEMANDA SUPERIOR A POTÊNCIA LIBERADA PELO DISJUNTOR","")</f>
      </c>
      <c r="P7" s="134">
        <v>2</v>
      </c>
      <c r="Q7" s="147">
        <v>0.317</v>
      </c>
      <c r="R7" s="142" t="s">
        <v>38</v>
      </c>
      <c r="S7" s="135"/>
      <c r="T7" s="61"/>
    </row>
    <row r="8" spans="1:20" s="4" customFormat="1" ht="29.25" customHeight="1" thickBot="1">
      <c r="A8" s="176">
        <f t="shared" si="2"/>
        <v>3</v>
      </c>
      <c r="B8" s="167" t="s">
        <v>79</v>
      </c>
      <c r="C8" s="167" t="s">
        <v>78</v>
      </c>
      <c r="D8" s="168">
        <v>15</v>
      </c>
      <c r="E8" s="169">
        <v>220</v>
      </c>
      <c r="F8" s="231">
        <v>100</v>
      </c>
      <c r="G8" s="231">
        <v>30</v>
      </c>
      <c r="H8" s="172">
        <v>1</v>
      </c>
      <c r="I8" s="169">
        <f t="shared" si="3"/>
        <v>78.74015748031496</v>
      </c>
      <c r="J8" s="138">
        <v>9</v>
      </c>
      <c r="K8" s="170">
        <f t="shared" si="0"/>
        <v>0.099</v>
      </c>
      <c r="L8" s="171">
        <f t="shared" si="1"/>
        <v>0.531496062992126</v>
      </c>
      <c r="M8" s="187">
        <f t="shared" si="4"/>
        <v>1.6857551896921978</v>
      </c>
      <c r="N8" s="188">
        <f t="shared" si="5"/>
      </c>
      <c r="O8" s="189">
        <f t="shared" si="6"/>
      </c>
      <c r="P8" s="134">
        <v>3</v>
      </c>
      <c r="Q8" s="147">
        <v>0.32</v>
      </c>
      <c r="R8" s="142" t="s">
        <v>61</v>
      </c>
      <c r="S8" s="135"/>
      <c r="T8" s="61"/>
    </row>
    <row r="9" spans="1:20" s="4" customFormat="1" ht="29.25" customHeight="1" thickBot="1">
      <c r="A9" s="176">
        <f t="shared" si="2"/>
        <v>4</v>
      </c>
      <c r="B9" s="167" t="s">
        <v>78</v>
      </c>
      <c r="C9" s="167" t="s">
        <v>86</v>
      </c>
      <c r="D9" s="168">
        <v>20</v>
      </c>
      <c r="E9" s="169">
        <v>220</v>
      </c>
      <c r="F9" s="231">
        <v>100</v>
      </c>
      <c r="G9" s="231">
        <v>30</v>
      </c>
      <c r="H9" s="172">
        <v>1</v>
      </c>
      <c r="I9" s="169">
        <f t="shared" si="3"/>
        <v>78.74015748031496</v>
      </c>
      <c r="J9" s="138">
        <v>14</v>
      </c>
      <c r="K9" s="170">
        <f t="shared" si="0"/>
        <v>0.043000000000000003</v>
      </c>
      <c r="L9" s="171">
        <f t="shared" si="1"/>
        <v>0.3078024337866858</v>
      </c>
      <c r="M9" s="187">
        <f t="shared" si="4"/>
        <v>1.9935576234788837</v>
      </c>
      <c r="N9" s="188">
        <f t="shared" si="5"/>
      </c>
      <c r="O9" s="189">
        <f t="shared" si="6"/>
      </c>
      <c r="P9" s="134">
        <v>4</v>
      </c>
      <c r="Q9" s="147">
        <v>0.203</v>
      </c>
      <c r="R9" s="142" t="s">
        <v>39</v>
      </c>
      <c r="S9" s="135"/>
      <c r="T9" s="61"/>
    </row>
    <row r="10" spans="1:20" s="4" customFormat="1" ht="29.25" customHeight="1" thickBot="1">
      <c r="A10" s="176">
        <f t="shared" si="2"/>
        <v>5</v>
      </c>
      <c r="B10" s="167" t="s">
        <v>86</v>
      </c>
      <c r="C10" s="167" t="s">
        <v>87</v>
      </c>
      <c r="D10" s="168">
        <v>25</v>
      </c>
      <c r="E10" s="169">
        <v>220</v>
      </c>
      <c r="F10" s="231">
        <v>100</v>
      </c>
      <c r="G10" s="231">
        <v>30</v>
      </c>
      <c r="H10" s="172">
        <v>1</v>
      </c>
      <c r="I10" s="169">
        <f t="shared" si="3"/>
        <v>78.74015748031496</v>
      </c>
      <c r="J10" s="138">
        <v>8</v>
      </c>
      <c r="K10" s="170">
        <f t="shared" si="0"/>
        <v>0.098</v>
      </c>
      <c r="L10" s="171">
        <f t="shared" si="1"/>
        <v>0.8768790264853258</v>
      </c>
      <c r="M10" s="187">
        <f t="shared" si="4"/>
        <v>2.8704366499642093</v>
      </c>
      <c r="N10" s="188" t="str">
        <f t="shared" si="5"/>
        <v>* PREVER QUEDA DE TENSÃO ACUMULADA DE NO MÁXIMO 2%</v>
      </c>
      <c r="O10" s="189">
        <f t="shared" si="6"/>
      </c>
      <c r="P10" s="134">
        <v>5</v>
      </c>
      <c r="Q10" s="147">
        <v>0.205</v>
      </c>
      <c r="R10" s="142" t="s">
        <v>60</v>
      </c>
      <c r="S10" s="135"/>
      <c r="T10" s="61"/>
    </row>
    <row r="11" spans="1:20" s="4" customFormat="1" ht="29.25" customHeight="1" thickBot="1">
      <c r="A11" s="176">
        <f t="shared" si="2"/>
        <v>6</v>
      </c>
      <c r="B11" s="167"/>
      <c r="C11" s="167"/>
      <c r="D11" s="168">
        <v>0</v>
      </c>
      <c r="E11" s="169">
        <v>220</v>
      </c>
      <c r="F11" s="231"/>
      <c r="G11" s="231"/>
      <c r="H11" s="172">
        <v>1</v>
      </c>
      <c r="I11" s="169">
        <f t="shared" si="3"/>
        <v>0</v>
      </c>
      <c r="J11" s="138">
        <v>2</v>
      </c>
      <c r="K11" s="170">
        <f t="shared" si="0"/>
        <v>0.317</v>
      </c>
      <c r="L11" s="171">
        <f t="shared" si="1"/>
        <v>0</v>
      </c>
      <c r="M11" s="187">
        <f t="shared" si="4"/>
        <v>0</v>
      </c>
      <c r="N11" s="188">
        <f t="shared" si="5"/>
      </c>
      <c r="O11" s="189">
        <f t="shared" si="6"/>
      </c>
      <c r="P11" s="134">
        <v>6</v>
      </c>
      <c r="Q11" s="147">
        <v>0.133</v>
      </c>
      <c r="R11" s="142" t="s">
        <v>40</v>
      </c>
      <c r="S11" s="135"/>
      <c r="T11" s="61"/>
    </row>
    <row r="12" spans="1:20" s="4" customFormat="1" ht="29.25" customHeight="1" thickBot="1">
      <c r="A12" s="176">
        <f t="shared" si="2"/>
        <v>7</v>
      </c>
      <c r="B12" s="167" t="s">
        <v>79</v>
      </c>
      <c r="C12" s="167" t="s">
        <v>80</v>
      </c>
      <c r="D12" s="168">
        <v>500</v>
      </c>
      <c r="E12" s="169">
        <v>220</v>
      </c>
      <c r="F12" s="231">
        <v>200</v>
      </c>
      <c r="G12" s="231">
        <v>80</v>
      </c>
      <c r="H12" s="172">
        <v>1</v>
      </c>
      <c r="I12" s="169">
        <f t="shared" si="3"/>
        <v>209.9737532808399</v>
      </c>
      <c r="J12" s="138">
        <v>16</v>
      </c>
      <c r="K12" s="170">
        <f aca="true" t="shared" si="7" ref="K12:K25">VLOOKUP(J12,$P$6:$Q$29,2)</f>
        <v>0.036000000000000004</v>
      </c>
      <c r="L12" s="171">
        <f t="shared" si="1"/>
        <v>17.17967072297781</v>
      </c>
      <c r="M12" s="187">
        <f t="shared" si="4"/>
        <v>18.333929849677883</v>
      </c>
      <c r="N12" s="188" t="str">
        <f t="shared" si="5"/>
        <v>* PREVER QUEDA DE TENSÃO ACUMULADA DE NO MÁXIMO 2%</v>
      </c>
      <c r="O12" s="189" t="str">
        <f t="shared" si="6"/>
        <v>*DEMANDA SUPERIOR A POTÊNCIA LIBERADA PELO DISJUNTOR</v>
      </c>
      <c r="P12" s="134">
        <v>7</v>
      </c>
      <c r="Q12" s="147">
        <v>0.134</v>
      </c>
      <c r="R12" s="142" t="s">
        <v>59</v>
      </c>
      <c r="S12" s="135"/>
      <c r="T12" s="61"/>
    </row>
    <row r="13" spans="1:20" s="4" customFormat="1" ht="29.25" customHeight="1" thickBot="1">
      <c r="A13" s="176">
        <f t="shared" si="2"/>
        <v>8</v>
      </c>
      <c r="B13" s="167" t="s">
        <v>80</v>
      </c>
      <c r="C13" s="167" t="s">
        <v>86</v>
      </c>
      <c r="D13" s="168">
        <v>1000</v>
      </c>
      <c r="E13" s="169">
        <v>220</v>
      </c>
      <c r="F13" s="231">
        <v>100</v>
      </c>
      <c r="G13" s="231">
        <v>33</v>
      </c>
      <c r="H13" s="172">
        <v>1</v>
      </c>
      <c r="I13" s="169">
        <f t="shared" si="3"/>
        <v>86.61417322834646</v>
      </c>
      <c r="J13" s="138">
        <v>9</v>
      </c>
      <c r="K13" s="170">
        <f t="shared" si="7"/>
        <v>0.099</v>
      </c>
      <c r="L13" s="171">
        <f t="shared" si="1"/>
        <v>38.97637795275591</v>
      </c>
      <c r="M13" s="187">
        <f t="shared" si="4"/>
        <v>57.3103078024338</v>
      </c>
      <c r="N13" s="188" t="str">
        <f t="shared" si="5"/>
        <v>* PREVER QUEDA DE TENSÃO ACUMULADA DE NO MÁXIMO 2%</v>
      </c>
      <c r="O13" s="189">
        <f t="shared" si="6"/>
      </c>
      <c r="P13" s="134">
        <v>8</v>
      </c>
      <c r="Q13" s="147">
        <v>0.098</v>
      </c>
      <c r="R13" s="142" t="s">
        <v>41</v>
      </c>
      <c r="S13" s="135"/>
      <c r="T13" s="61"/>
    </row>
    <row r="14" spans="1:20" s="4" customFormat="1" ht="29.25" customHeight="1" thickBot="1">
      <c r="A14" s="176">
        <f t="shared" si="2"/>
        <v>9</v>
      </c>
      <c r="B14" s="167" t="s">
        <v>80</v>
      </c>
      <c r="C14" s="167" t="s">
        <v>92</v>
      </c>
      <c r="D14" s="168">
        <v>10</v>
      </c>
      <c r="E14" s="169">
        <v>220</v>
      </c>
      <c r="F14" s="231">
        <v>100</v>
      </c>
      <c r="G14" s="231">
        <v>30</v>
      </c>
      <c r="H14" s="172">
        <v>1</v>
      </c>
      <c r="I14" s="169">
        <f t="shared" si="3"/>
        <v>78.74015748031496</v>
      </c>
      <c r="J14" s="138">
        <v>8</v>
      </c>
      <c r="K14" s="170">
        <f t="shared" si="7"/>
        <v>0.098</v>
      </c>
      <c r="L14" s="171">
        <f t="shared" si="1"/>
        <v>0.3507516105941303</v>
      </c>
      <c r="M14" s="187">
        <f t="shared" si="4"/>
        <v>18.684681460272014</v>
      </c>
      <c r="N14" s="188" t="str">
        <f t="shared" si="5"/>
        <v>* PREVER QUEDA DE TENSÃO ACUMULADA DE NO MÁXIMO 2%</v>
      </c>
      <c r="O14" s="189">
        <f t="shared" si="6"/>
      </c>
      <c r="P14" s="134">
        <v>9</v>
      </c>
      <c r="Q14" s="147">
        <v>0.099</v>
      </c>
      <c r="R14" s="142" t="s">
        <v>58</v>
      </c>
      <c r="S14" s="135"/>
      <c r="T14" s="61"/>
    </row>
    <row r="15" spans="1:20" s="4" customFormat="1" ht="29.25" customHeight="1" thickBot="1">
      <c r="A15" s="176">
        <f t="shared" si="2"/>
        <v>10</v>
      </c>
      <c r="B15" s="167"/>
      <c r="C15" s="167"/>
      <c r="D15" s="168">
        <v>0</v>
      </c>
      <c r="E15" s="169">
        <v>220</v>
      </c>
      <c r="F15" s="231"/>
      <c r="G15" s="231"/>
      <c r="H15" s="172">
        <v>1</v>
      </c>
      <c r="I15" s="169">
        <f t="shared" si="3"/>
        <v>0</v>
      </c>
      <c r="J15" s="138">
        <v>1</v>
      </c>
      <c r="K15" s="170">
        <f t="shared" si="7"/>
        <v>0</v>
      </c>
      <c r="L15" s="171">
        <f t="shared" si="1"/>
        <v>0</v>
      </c>
      <c r="M15" s="187">
        <f t="shared" si="4"/>
        <v>0</v>
      </c>
      <c r="N15" s="188">
        <f t="shared" si="5"/>
      </c>
      <c r="O15" s="189">
        <f t="shared" si="6"/>
      </c>
      <c r="P15" s="134">
        <v>10</v>
      </c>
      <c r="Q15" s="147">
        <v>0.076</v>
      </c>
      <c r="R15" s="142" t="s">
        <v>42</v>
      </c>
      <c r="S15" s="135"/>
      <c r="T15" s="61"/>
    </row>
    <row r="16" spans="1:20" s="4" customFormat="1" ht="29.25" customHeight="1" thickBot="1">
      <c r="A16" s="176">
        <f t="shared" si="2"/>
        <v>11</v>
      </c>
      <c r="B16" s="167" t="s">
        <v>64</v>
      </c>
      <c r="C16" s="167" t="s">
        <v>81</v>
      </c>
      <c r="D16" s="168">
        <v>45</v>
      </c>
      <c r="E16" s="169">
        <v>220</v>
      </c>
      <c r="F16" s="231">
        <v>200</v>
      </c>
      <c r="G16" s="231">
        <v>75</v>
      </c>
      <c r="H16" s="172">
        <v>2</v>
      </c>
      <c r="I16" s="169">
        <f t="shared" si="3"/>
        <v>98.4251968503937</v>
      </c>
      <c r="J16" s="138">
        <v>12</v>
      </c>
      <c r="K16" s="170">
        <f t="shared" si="7"/>
        <v>0.055</v>
      </c>
      <c r="L16" s="171">
        <f t="shared" si="1"/>
        <v>1.1072834645669292</v>
      </c>
      <c r="M16" s="187">
        <f t="shared" si="4"/>
        <v>1.1072834645669292</v>
      </c>
      <c r="N16" s="188">
        <f t="shared" si="5"/>
      </c>
      <c r="O16" s="189">
        <f t="shared" si="6"/>
      </c>
      <c r="P16" s="134">
        <v>11</v>
      </c>
      <c r="Q16" s="147">
        <v>0.076</v>
      </c>
      <c r="R16" s="142" t="s">
        <v>57</v>
      </c>
      <c r="S16" s="135"/>
      <c r="T16" s="61"/>
    </row>
    <row r="17" spans="1:20" s="4" customFormat="1" ht="29.25" customHeight="1" thickBot="1">
      <c r="A17" s="176">
        <f t="shared" si="2"/>
        <v>12</v>
      </c>
      <c r="B17" s="167" t="s">
        <v>81</v>
      </c>
      <c r="C17" s="167" t="s">
        <v>87</v>
      </c>
      <c r="D17" s="168">
        <v>30</v>
      </c>
      <c r="E17" s="169">
        <v>220</v>
      </c>
      <c r="F17" s="231">
        <v>100</v>
      </c>
      <c r="G17" s="231">
        <v>40</v>
      </c>
      <c r="H17" s="172">
        <v>1</v>
      </c>
      <c r="I17" s="169">
        <f t="shared" si="3"/>
        <v>104.98687664041995</v>
      </c>
      <c r="J17" s="138">
        <v>15</v>
      </c>
      <c r="K17" s="170">
        <f t="shared" si="7"/>
        <v>0.043000000000000003</v>
      </c>
      <c r="L17" s="171">
        <f t="shared" si="1"/>
        <v>0.6156048675733716</v>
      </c>
      <c r="M17" s="187">
        <f t="shared" si="4"/>
        <v>1.7228883321403008</v>
      </c>
      <c r="N17" s="188">
        <f t="shared" si="5"/>
      </c>
      <c r="O17" s="189" t="str">
        <f t="shared" si="6"/>
        <v>*DEMANDA SUPERIOR A POTÊNCIA LIBERADA PELO DISJUNTOR</v>
      </c>
      <c r="P17" s="134">
        <v>12</v>
      </c>
      <c r="Q17" s="147">
        <v>0.055</v>
      </c>
      <c r="R17" s="142" t="s">
        <v>43</v>
      </c>
      <c r="S17" s="135"/>
      <c r="T17" s="61"/>
    </row>
    <row r="18" spans="1:20" s="4" customFormat="1" ht="29.25" customHeight="1" thickBot="1">
      <c r="A18" s="176">
        <f t="shared" si="2"/>
        <v>13</v>
      </c>
      <c r="B18" s="167" t="s">
        <v>81</v>
      </c>
      <c r="C18" s="167" t="s">
        <v>88</v>
      </c>
      <c r="D18" s="168">
        <v>30</v>
      </c>
      <c r="E18" s="169">
        <v>220</v>
      </c>
      <c r="F18" s="231">
        <v>100</v>
      </c>
      <c r="G18" s="231">
        <v>38</v>
      </c>
      <c r="H18" s="172">
        <v>1</v>
      </c>
      <c r="I18" s="169">
        <f t="shared" si="3"/>
        <v>99.73753280839895</v>
      </c>
      <c r="J18" s="138">
        <v>13</v>
      </c>
      <c r="K18" s="170">
        <f t="shared" si="7"/>
        <v>0.056</v>
      </c>
      <c r="L18" s="171">
        <f t="shared" si="1"/>
        <v>0.7616320687186829</v>
      </c>
      <c r="M18" s="187">
        <f t="shared" si="4"/>
        <v>1.868915533285612</v>
      </c>
      <c r="N18" s="188">
        <f t="shared" si="5"/>
      </c>
      <c r="O18" s="189">
        <f t="shared" si="6"/>
      </c>
      <c r="P18" s="134">
        <v>13</v>
      </c>
      <c r="Q18" s="147">
        <v>0.056</v>
      </c>
      <c r="R18" s="142" t="s">
        <v>56</v>
      </c>
      <c r="S18" s="135"/>
      <c r="T18" s="61"/>
    </row>
    <row r="19" spans="1:20" s="4" customFormat="1" ht="29.25" customHeight="1" thickBot="1">
      <c r="A19" s="176">
        <f t="shared" si="2"/>
        <v>14</v>
      </c>
      <c r="B19" s="167"/>
      <c r="C19" s="167"/>
      <c r="D19" s="168">
        <v>0</v>
      </c>
      <c r="E19" s="169">
        <v>220</v>
      </c>
      <c r="F19" s="231"/>
      <c r="G19" s="231"/>
      <c r="H19" s="172">
        <v>1</v>
      </c>
      <c r="I19" s="169">
        <f t="shared" si="3"/>
        <v>0</v>
      </c>
      <c r="J19" s="138">
        <v>1</v>
      </c>
      <c r="K19" s="170">
        <f t="shared" si="7"/>
        <v>0</v>
      </c>
      <c r="L19" s="171">
        <f t="shared" si="1"/>
        <v>0</v>
      </c>
      <c r="M19" s="187">
        <f t="shared" si="4"/>
        <v>0</v>
      </c>
      <c r="N19" s="188">
        <f t="shared" si="5"/>
      </c>
      <c r="O19" s="189">
        <f t="shared" si="6"/>
      </c>
      <c r="P19" s="134">
        <v>14</v>
      </c>
      <c r="Q19" s="147">
        <v>0.043000000000000003</v>
      </c>
      <c r="R19" s="142" t="s">
        <v>44</v>
      </c>
      <c r="S19" s="135"/>
      <c r="T19" s="61"/>
    </row>
    <row r="20" spans="1:20" s="4" customFormat="1" ht="29.25" customHeight="1" thickBot="1">
      <c r="A20" s="176">
        <f t="shared" si="2"/>
        <v>15</v>
      </c>
      <c r="B20" s="167"/>
      <c r="C20" s="167"/>
      <c r="D20" s="168">
        <v>0</v>
      </c>
      <c r="E20" s="169">
        <v>220</v>
      </c>
      <c r="F20" s="231"/>
      <c r="G20" s="231"/>
      <c r="H20" s="172">
        <v>1</v>
      </c>
      <c r="I20" s="169">
        <f t="shared" si="3"/>
        <v>0</v>
      </c>
      <c r="J20" s="138">
        <v>1</v>
      </c>
      <c r="K20" s="170">
        <f t="shared" si="7"/>
        <v>0</v>
      </c>
      <c r="L20" s="171">
        <f t="shared" si="1"/>
        <v>0</v>
      </c>
      <c r="M20" s="187">
        <f t="shared" si="4"/>
        <v>0</v>
      </c>
      <c r="N20" s="188">
        <f t="shared" si="5"/>
      </c>
      <c r="O20" s="189">
        <f t="shared" si="6"/>
      </c>
      <c r="P20" s="134">
        <v>15</v>
      </c>
      <c r="Q20" s="147">
        <v>0.043000000000000003</v>
      </c>
      <c r="R20" s="142" t="s">
        <v>55</v>
      </c>
      <c r="S20" s="135"/>
      <c r="T20" s="61"/>
    </row>
    <row r="21" spans="1:20" s="4" customFormat="1" ht="29.25" customHeight="1" thickBot="1">
      <c r="A21" s="176">
        <f t="shared" si="2"/>
        <v>16</v>
      </c>
      <c r="B21" s="167"/>
      <c r="C21" s="167"/>
      <c r="D21" s="168">
        <v>0</v>
      </c>
      <c r="E21" s="169">
        <v>220</v>
      </c>
      <c r="F21" s="231"/>
      <c r="G21" s="231"/>
      <c r="H21" s="172">
        <v>1</v>
      </c>
      <c r="I21" s="169">
        <f t="shared" si="3"/>
        <v>0</v>
      </c>
      <c r="J21" s="138">
        <v>1</v>
      </c>
      <c r="K21" s="170">
        <f t="shared" si="7"/>
        <v>0</v>
      </c>
      <c r="L21" s="171">
        <f t="shared" si="1"/>
        <v>0</v>
      </c>
      <c r="M21" s="187">
        <f t="shared" si="4"/>
        <v>0</v>
      </c>
      <c r="N21" s="188">
        <f t="shared" si="5"/>
      </c>
      <c r="O21" s="189">
        <f t="shared" si="6"/>
      </c>
      <c r="P21" s="134">
        <v>16</v>
      </c>
      <c r="Q21" s="147">
        <v>0.036000000000000004</v>
      </c>
      <c r="R21" s="142" t="s">
        <v>45</v>
      </c>
      <c r="S21" s="135"/>
      <c r="T21" s="61"/>
    </row>
    <row r="22" spans="1:20" s="4" customFormat="1" ht="29.25" customHeight="1" thickBot="1">
      <c r="A22" s="176">
        <f t="shared" si="2"/>
        <v>17</v>
      </c>
      <c r="B22" s="167"/>
      <c r="C22" s="167"/>
      <c r="D22" s="168">
        <v>0</v>
      </c>
      <c r="E22" s="169">
        <v>220</v>
      </c>
      <c r="F22" s="231"/>
      <c r="G22" s="231"/>
      <c r="H22" s="172">
        <v>1</v>
      </c>
      <c r="I22" s="169">
        <f t="shared" si="3"/>
        <v>0</v>
      </c>
      <c r="J22" s="138">
        <v>1</v>
      </c>
      <c r="K22" s="170">
        <f t="shared" si="7"/>
        <v>0</v>
      </c>
      <c r="L22" s="171">
        <f t="shared" si="1"/>
        <v>0</v>
      </c>
      <c r="M22" s="187">
        <f t="shared" si="4"/>
        <v>0</v>
      </c>
      <c r="N22" s="188">
        <f t="shared" si="5"/>
      </c>
      <c r="O22" s="189">
        <f t="shared" si="6"/>
      </c>
      <c r="P22" s="134">
        <v>17</v>
      </c>
      <c r="Q22" s="147">
        <v>0.036000000000000004</v>
      </c>
      <c r="R22" s="142" t="s">
        <v>54</v>
      </c>
      <c r="S22" s="135"/>
      <c r="T22" s="61"/>
    </row>
    <row r="23" spans="1:20" s="4" customFormat="1" ht="29.25" customHeight="1" thickBot="1">
      <c r="A23" s="176">
        <f t="shared" si="2"/>
        <v>18</v>
      </c>
      <c r="B23" s="167"/>
      <c r="C23" s="167"/>
      <c r="D23" s="168">
        <v>0</v>
      </c>
      <c r="E23" s="169">
        <v>220</v>
      </c>
      <c r="F23" s="231"/>
      <c r="G23" s="231"/>
      <c r="H23" s="172">
        <v>1</v>
      </c>
      <c r="I23" s="169">
        <f t="shared" si="3"/>
        <v>0</v>
      </c>
      <c r="J23" s="138">
        <v>1</v>
      </c>
      <c r="K23" s="170">
        <f t="shared" si="7"/>
        <v>0</v>
      </c>
      <c r="L23" s="171">
        <f t="shared" si="1"/>
        <v>0</v>
      </c>
      <c r="M23" s="187">
        <f t="shared" si="4"/>
        <v>0</v>
      </c>
      <c r="N23" s="188">
        <f t="shared" si="5"/>
      </c>
      <c r="O23" s="189">
        <f t="shared" si="6"/>
      </c>
      <c r="P23" s="134">
        <v>18</v>
      </c>
      <c r="Q23" s="147">
        <v>0.0567</v>
      </c>
      <c r="R23" s="142" t="s">
        <v>47</v>
      </c>
      <c r="S23" s="135"/>
      <c r="T23" s="61"/>
    </row>
    <row r="24" spans="1:20" s="4" customFormat="1" ht="29.25" customHeight="1" thickBot="1">
      <c r="A24" s="176">
        <f t="shared" si="2"/>
        <v>19</v>
      </c>
      <c r="B24" s="167"/>
      <c r="C24" s="167"/>
      <c r="D24" s="168">
        <v>0</v>
      </c>
      <c r="E24" s="169">
        <v>220</v>
      </c>
      <c r="F24" s="231"/>
      <c r="G24" s="231"/>
      <c r="H24" s="172">
        <v>1</v>
      </c>
      <c r="I24" s="169">
        <f t="shared" si="3"/>
        <v>0</v>
      </c>
      <c r="J24" s="138">
        <v>1</v>
      </c>
      <c r="K24" s="170">
        <f t="shared" si="7"/>
        <v>0</v>
      </c>
      <c r="L24" s="171">
        <f t="shared" si="1"/>
        <v>0</v>
      </c>
      <c r="M24" s="187">
        <f t="shared" si="4"/>
        <v>0</v>
      </c>
      <c r="N24" s="188">
        <f t="shared" si="5"/>
      </c>
      <c r="O24" s="189">
        <f t="shared" si="6"/>
      </c>
      <c r="P24" s="134">
        <v>19</v>
      </c>
      <c r="Q24" s="147">
        <v>0.031</v>
      </c>
      <c r="R24" s="142" t="s">
        <v>46</v>
      </c>
      <c r="S24" s="135"/>
      <c r="T24" s="61"/>
    </row>
    <row r="25" spans="1:20" s="4" customFormat="1" ht="29.25" customHeight="1" thickBot="1">
      <c r="A25" s="177">
        <f t="shared" si="2"/>
        <v>20</v>
      </c>
      <c r="B25" s="178"/>
      <c r="C25" s="178"/>
      <c r="D25" s="179">
        <v>0</v>
      </c>
      <c r="E25" s="180">
        <v>220</v>
      </c>
      <c r="F25" s="232"/>
      <c r="G25" s="232"/>
      <c r="H25" s="181">
        <v>1</v>
      </c>
      <c r="I25" s="180">
        <f t="shared" si="3"/>
        <v>0</v>
      </c>
      <c r="J25" s="182">
        <v>1</v>
      </c>
      <c r="K25" s="183">
        <f t="shared" si="7"/>
        <v>0</v>
      </c>
      <c r="L25" s="184">
        <f t="shared" si="1"/>
        <v>0</v>
      </c>
      <c r="M25" s="187">
        <f t="shared" si="4"/>
        <v>0</v>
      </c>
      <c r="N25" s="188">
        <f t="shared" si="5"/>
      </c>
      <c r="O25" s="189">
        <f t="shared" si="6"/>
      </c>
      <c r="P25" s="134">
        <v>20</v>
      </c>
      <c r="Q25" s="147">
        <v>0.031</v>
      </c>
      <c r="R25" s="142" t="s">
        <v>48</v>
      </c>
      <c r="S25" s="135"/>
      <c r="T25" s="61"/>
    </row>
    <row r="26" spans="10:20" s="4" customFormat="1" ht="22.5" customHeight="1">
      <c r="J26" s="136"/>
      <c r="K26" s="2"/>
      <c r="N26" s="165"/>
      <c r="O26" s="166"/>
      <c r="P26" s="134">
        <v>21</v>
      </c>
      <c r="Q26" s="147">
        <v>0.027</v>
      </c>
      <c r="R26" s="142" t="s">
        <v>49</v>
      </c>
      <c r="S26" s="135"/>
      <c r="T26" s="61"/>
    </row>
    <row r="27" spans="1:19" ht="22.5" customHeight="1">
      <c r="A27" s="158"/>
      <c r="P27" s="134">
        <v>22</v>
      </c>
      <c r="Q27" s="147">
        <v>0.026000000000000002</v>
      </c>
      <c r="R27" s="142" t="s">
        <v>50</v>
      </c>
      <c r="S27" s="137"/>
    </row>
    <row r="28" spans="16:19" ht="22.5" customHeight="1">
      <c r="P28" s="134">
        <v>23</v>
      </c>
      <c r="Q28" s="147">
        <v>0.0403</v>
      </c>
      <c r="R28" s="142" t="s">
        <v>51</v>
      </c>
      <c r="S28" s="137"/>
    </row>
    <row r="29" spans="16:19" ht="22.5" customHeight="1">
      <c r="P29" s="134">
        <v>24</v>
      </c>
      <c r="Q29" s="147">
        <v>0.023</v>
      </c>
      <c r="R29" s="142" t="s">
        <v>52</v>
      </c>
      <c r="S29" s="137"/>
    </row>
    <row r="30" spans="16:19" ht="22.5" customHeight="1">
      <c r="P30" s="134">
        <v>25</v>
      </c>
      <c r="Q30" s="147">
        <v>0.021</v>
      </c>
      <c r="R30" s="142" t="s">
        <v>53</v>
      </c>
      <c r="S30" s="137"/>
    </row>
    <row r="31" spans="16:19" ht="22.5" customHeight="1">
      <c r="P31" s="134">
        <v>26</v>
      </c>
      <c r="Q31" s="148">
        <v>0.1</v>
      </c>
      <c r="R31" s="142" t="s">
        <v>73</v>
      </c>
      <c r="S31" s="137"/>
    </row>
    <row r="32" spans="16:18" ht="22.5" customHeight="1">
      <c r="P32" s="134">
        <v>27</v>
      </c>
      <c r="Q32" s="142"/>
      <c r="R32" s="142"/>
    </row>
    <row r="33" spans="16:18" ht="22.5" customHeight="1">
      <c r="P33" s="134">
        <v>28</v>
      </c>
      <c r="Q33" s="126"/>
      <c r="R33" s="126"/>
    </row>
    <row r="34" spans="16:18" ht="22.5" customHeight="1">
      <c r="P34" s="134">
        <v>29</v>
      </c>
      <c r="Q34" s="126"/>
      <c r="R34" s="126"/>
    </row>
  </sheetData>
  <sheetProtection password="EAD7" sheet="1" selectLockedCells="1"/>
  <mergeCells count="7">
    <mergeCell ref="N2:O5"/>
    <mergeCell ref="A2:M2"/>
    <mergeCell ref="A3:M3"/>
    <mergeCell ref="A4:A5"/>
    <mergeCell ref="B4:B5"/>
    <mergeCell ref="C4:C5"/>
    <mergeCell ref="L4:L5"/>
  </mergeCells>
  <printOptions/>
  <pageMargins left="0.7479166666666667" right="0.7479166666666667" top="0.5902777777777778" bottom="0.5902777777777778" header="0.5118055555555555" footer="0.5118055555555555"/>
  <pageSetup fitToHeight="1" fitToWidth="1" horizontalDpi="600" verticalDpi="600" orientation="landscape" paperSize="9" scale="52" r:id="rId2"/>
  <colBreaks count="1" manualBreakCount="1">
    <brk id="15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ALEXANDRE S. CARVALHO</dc:creator>
  <cp:keywords/>
  <dc:description/>
  <cp:lastModifiedBy>AILSON PINTO</cp:lastModifiedBy>
  <cp:lastPrinted>2020-11-16T18:58:12Z</cp:lastPrinted>
  <dcterms:created xsi:type="dcterms:W3CDTF">2015-08-27T18:58:01Z</dcterms:created>
  <dcterms:modified xsi:type="dcterms:W3CDTF">2020-11-16T21:27:42Z</dcterms:modified>
  <cp:category/>
  <cp:version/>
  <cp:contentType/>
  <cp:contentStatus/>
</cp:coreProperties>
</file>